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600" yWindow="-180" windowWidth="12375" windowHeight="11430"/>
  </bookViews>
  <sheets>
    <sheet name="Lisa 1" sheetId="1" r:id="rId1"/>
    <sheet name="Lisa 2" sheetId="4" r:id="rId2"/>
    <sheet name="Lisa 3" sheetId="2" r:id="rId3"/>
    <sheet name="Lisa 4" sheetId="3" r:id="rId4"/>
  </sheets>
  <definedNames>
    <definedName name="_xlnm.Print_Titles" localSheetId="2">'Lisa 3'!$4:$4</definedName>
    <definedName name="_xlnm.Print_Titles" localSheetId="3">'Lisa 4'!$13:$14</definedName>
  </definedNames>
  <calcPr calcId="125725"/>
</workbook>
</file>

<file path=xl/calcChain.xml><?xml version="1.0" encoding="utf-8"?>
<calcChain xmlns="http://schemas.openxmlformats.org/spreadsheetml/2006/main">
  <c r="C90" i="2"/>
  <c r="D90"/>
  <c r="B11" i="4"/>
  <c r="C11"/>
  <c r="C95" i="2"/>
  <c r="C72"/>
  <c r="E66" i="3" l="1"/>
  <c r="C67"/>
  <c r="D26" i="2"/>
  <c r="C26"/>
  <c r="C71" i="3"/>
  <c r="B16" i="4" l="1"/>
  <c r="B7"/>
  <c r="C102" i="2" l="1"/>
  <c r="C9" i="3"/>
  <c r="D8"/>
  <c r="C49" i="2"/>
  <c r="E17" i="3"/>
  <c r="C16"/>
  <c r="E16" s="1"/>
  <c r="C34" i="1"/>
  <c r="C40" i="3"/>
  <c r="C77"/>
  <c r="E31"/>
  <c r="D29"/>
  <c r="C29"/>
  <c r="E30"/>
  <c r="C15" l="1"/>
  <c r="E15" s="1"/>
  <c r="C24" i="1" s="1"/>
  <c r="C74" i="2"/>
  <c r="C70"/>
  <c r="C68"/>
  <c r="C80" i="3"/>
  <c r="D49"/>
  <c r="C49"/>
  <c r="D46"/>
  <c r="C46"/>
  <c r="C27" i="2"/>
  <c r="C38" i="3"/>
  <c r="C19" i="4"/>
  <c r="B19"/>
  <c r="C10"/>
  <c r="B10"/>
  <c r="C8"/>
  <c r="B8"/>
  <c r="C6"/>
  <c r="B6"/>
  <c r="D109" i="2"/>
  <c r="C109"/>
  <c r="D106"/>
  <c r="C106"/>
  <c r="D104"/>
  <c r="C104"/>
  <c r="D101"/>
  <c r="C101"/>
  <c r="D99"/>
  <c r="C99"/>
  <c r="D97"/>
  <c r="C97"/>
  <c r="D94"/>
  <c r="C94"/>
  <c r="D93"/>
  <c r="C93"/>
  <c r="D92"/>
  <c r="C92"/>
  <c r="D91"/>
  <c r="D89"/>
  <c r="C89"/>
  <c r="D87"/>
  <c r="C87"/>
  <c r="D85"/>
  <c r="C85"/>
  <c r="D83"/>
  <c r="C83"/>
  <c r="D80"/>
  <c r="C80"/>
  <c r="D77"/>
  <c r="C77"/>
  <c r="D75"/>
  <c r="C75"/>
  <c r="D73"/>
  <c r="C73"/>
  <c r="D71"/>
  <c r="C71"/>
  <c r="D69"/>
  <c r="C69"/>
  <c r="D65"/>
  <c r="D67"/>
  <c r="C67"/>
  <c r="D64"/>
  <c r="D62" s="1"/>
  <c r="C64"/>
  <c r="C62" s="1"/>
  <c r="D63"/>
  <c r="C63"/>
  <c r="D60"/>
  <c r="C60"/>
  <c r="D58"/>
  <c r="C58"/>
  <c r="D56"/>
  <c r="C56"/>
  <c r="D54"/>
  <c r="C54"/>
  <c r="D52"/>
  <c r="C52"/>
  <c r="D50"/>
  <c r="C50"/>
  <c r="D48"/>
  <c r="C48"/>
  <c r="D46"/>
  <c r="C46"/>
  <c r="D43"/>
  <c r="C43"/>
  <c r="D41"/>
  <c r="C41"/>
  <c r="D40"/>
  <c r="D38" s="1"/>
  <c r="C40"/>
  <c r="D39"/>
  <c r="C39"/>
  <c r="D34"/>
  <c r="D35"/>
  <c r="D36"/>
  <c r="C36"/>
  <c r="C35"/>
  <c r="C34" s="1"/>
  <c r="D30"/>
  <c r="D31"/>
  <c r="D32"/>
  <c r="C32"/>
  <c r="C31"/>
  <c r="C30" s="1"/>
  <c r="D10"/>
  <c r="D19"/>
  <c r="D28"/>
  <c r="C28"/>
  <c r="D25"/>
  <c r="D24" s="1"/>
  <c r="C24"/>
  <c r="C25"/>
  <c r="D21"/>
  <c r="C21"/>
  <c r="C19"/>
  <c r="D17"/>
  <c r="C17"/>
  <c r="D16"/>
  <c r="C16"/>
  <c r="C15"/>
  <c r="D14"/>
  <c r="D6"/>
  <c r="D12"/>
  <c r="C12"/>
  <c r="C10"/>
  <c r="D9"/>
  <c r="D8" s="1"/>
  <c r="C9"/>
  <c r="C8" s="1"/>
  <c r="D20" i="3"/>
  <c r="C20"/>
  <c r="C19" s="1"/>
  <c r="D32"/>
  <c r="C32"/>
  <c r="D36"/>
  <c r="E36" s="1"/>
  <c r="C36"/>
  <c r="D38"/>
  <c r="D43"/>
  <c r="D42" s="1"/>
  <c r="C43"/>
  <c r="F46"/>
  <c r="F52"/>
  <c r="F76"/>
  <c r="F74"/>
  <c r="F70"/>
  <c r="F64"/>
  <c r="F61"/>
  <c r="D52"/>
  <c r="D64"/>
  <c r="D61"/>
  <c r="C61"/>
  <c r="D70"/>
  <c r="C70"/>
  <c r="D74"/>
  <c r="C74"/>
  <c r="E28"/>
  <c r="E29"/>
  <c r="E33"/>
  <c r="E34"/>
  <c r="E37"/>
  <c r="E39"/>
  <c r="E40"/>
  <c r="E41"/>
  <c r="E44"/>
  <c r="E47"/>
  <c r="E48"/>
  <c r="E50"/>
  <c r="E53"/>
  <c r="E54"/>
  <c r="E55"/>
  <c r="E56"/>
  <c r="E57"/>
  <c r="E58"/>
  <c r="E59"/>
  <c r="E60"/>
  <c r="E62"/>
  <c r="E63"/>
  <c r="E67"/>
  <c r="E68"/>
  <c r="E69"/>
  <c r="E71"/>
  <c r="E72"/>
  <c r="E73"/>
  <c r="E75"/>
  <c r="D27"/>
  <c r="C27"/>
  <c r="E21"/>
  <c r="E22"/>
  <c r="E23"/>
  <c r="E24"/>
  <c r="E25"/>
  <c r="E26"/>
  <c r="C65" i="2"/>
  <c r="C66"/>
  <c r="E74" i="3" l="1"/>
  <c r="D45"/>
  <c r="E27"/>
  <c r="D35"/>
  <c r="E80"/>
  <c r="C8"/>
  <c r="E8" s="1"/>
  <c r="E61"/>
  <c r="D19"/>
  <c r="D18" s="1"/>
  <c r="C45"/>
  <c r="F51"/>
  <c r="C38" i="2"/>
  <c r="D51" i="3"/>
  <c r="E32"/>
  <c r="E49"/>
  <c r="E46"/>
  <c r="E38"/>
  <c r="C35"/>
  <c r="C5" i="4"/>
  <c r="B5"/>
  <c r="C7" i="2"/>
  <c r="C91"/>
  <c r="D7"/>
  <c r="D5" s="1"/>
  <c r="C14"/>
  <c r="C6"/>
  <c r="C5" s="1"/>
  <c r="C18" i="3"/>
  <c r="E18" s="1"/>
  <c r="E20"/>
  <c r="E43"/>
  <c r="C42"/>
  <c r="E42" s="1"/>
  <c r="E70"/>
  <c r="E35" l="1"/>
  <c r="C26" i="1" s="1"/>
  <c r="E45" i="3"/>
  <c r="E19"/>
  <c r="C28" i="1"/>
  <c r="D9" i="3"/>
  <c r="D7"/>
  <c r="E77"/>
  <c r="D78"/>
  <c r="C79"/>
  <c r="C52"/>
  <c r="E52" s="1"/>
  <c r="C65"/>
  <c r="E65" s="1"/>
  <c r="C15" i="4"/>
  <c r="C14" s="1"/>
  <c r="C22" s="1"/>
  <c r="B15"/>
  <c r="C27" i="1"/>
  <c r="C25"/>
  <c r="F79" i="3"/>
  <c r="F78" s="1"/>
  <c r="F49"/>
  <c r="F45" s="1"/>
  <c r="F43"/>
  <c r="F42" s="1"/>
  <c r="F38"/>
  <c r="F36"/>
  <c r="F32"/>
  <c r="F27"/>
  <c r="F20"/>
  <c r="C17" i="1"/>
  <c r="C16"/>
  <c r="C15"/>
  <c r="C14"/>
  <c r="C13"/>
  <c r="C12"/>
  <c r="C11"/>
  <c r="C10"/>
  <c r="C37"/>
  <c r="C21"/>
  <c r="C7"/>
  <c r="C6"/>
  <c r="C5"/>
  <c r="C64" i="3" l="1"/>
  <c r="E64" s="1"/>
  <c r="C20" i="1"/>
  <c r="C19" s="1"/>
  <c r="B14" i="4"/>
  <c r="B22" s="1"/>
  <c r="C7" i="3"/>
  <c r="C6" s="1"/>
  <c r="C78"/>
  <c r="E79"/>
  <c r="E9"/>
  <c r="D6"/>
  <c r="C76"/>
  <c r="E76" s="1"/>
  <c r="E51" s="1"/>
  <c r="F35"/>
  <c r="F19"/>
  <c r="F18" s="1"/>
  <c r="C9" i="1"/>
  <c r="C4"/>
  <c r="C39" l="1"/>
  <c r="E7" i="3"/>
  <c r="E78"/>
  <c r="C30" i="1" s="1"/>
  <c r="E6" i="3"/>
  <c r="C51"/>
  <c r="C29" i="1" l="1"/>
  <c r="C23" l="1"/>
  <c r="C32" s="1"/>
</calcChain>
</file>

<file path=xl/sharedStrings.xml><?xml version="1.0" encoding="utf-8"?>
<sst xmlns="http://schemas.openxmlformats.org/spreadsheetml/2006/main" count="329" uniqueCount="205">
  <si>
    <t>eurodes</t>
  </si>
  <si>
    <t>PÕHITEGEVUSE TULUD</t>
  </si>
  <si>
    <t>Maksud</t>
  </si>
  <si>
    <t>Kaupade ja teenuste müük</t>
  </si>
  <si>
    <t>Saadavad toetused jooksvateks kuludeks</t>
  </si>
  <si>
    <t>PÕHITEGEVUSE KULUD</t>
  </si>
  <si>
    <t>Üldised valitsussektori teenused</t>
  </si>
  <si>
    <t>Majandus</t>
  </si>
  <si>
    <t>Keskkonnakaitse</t>
  </si>
  <si>
    <t>Elamu- ja kommunaalmajandus</t>
  </si>
  <si>
    <t>Tervishoid</t>
  </si>
  <si>
    <t>Vaba aeg ja kultuur</t>
  </si>
  <si>
    <t>Haridus</t>
  </si>
  <si>
    <t>Sotsiaalne kaitse</t>
  </si>
  <si>
    <t>INVESTEERIMISTEGEVUSE TULUD</t>
  </si>
  <si>
    <t>Põhivara müük</t>
  </si>
  <si>
    <t>Põhivara soetuseks saadav sihtfinantseerimine</t>
  </si>
  <si>
    <t>INVESTEERIMISTEGEVUSE KULUD</t>
  </si>
  <si>
    <t>EELARVE TULEM (ülejääk (+), puudujääk (-))</t>
  </si>
  <si>
    <t>LIKVIIDSETE VARADE MUUTUS
suurenemine (+), vähenemine (-)</t>
  </si>
  <si>
    <t>EELARVE KOGUMAHT</t>
  </si>
  <si>
    <t>TARTU LINNA 2014. a I LISAEELARVE
 I LISAEELARVE</t>
  </si>
  <si>
    <t>T U L U B A A S</t>
  </si>
  <si>
    <t>sh avatud 
KOFS §26
alusel</t>
  </si>
  <si>
    <t xml:space="preserve">PÕHITEGEVUSE TULUD </t>
  </si>
  <si>
    <t>Füüsilise isiku tulumaks</t>
  </si>
  <si>
    <t>Üür ja rent</t>
  </si>
  <si>
    <t>Saadavad toetused</t>
  </si>
  <si>
    <t>Saadud sihtotstarbelised toetused</t>
  </si>
  <si>
    <t>Saadud mittesihtotstarbelised toetused</t>
  </si>
  <si>
    <t>Maa müük</t>
  </si>
  <si>
    <t>LIKVIIDSETE VARADE MUUTUS</t>
  </si>
  <si>
    <t>Raha ja pangakontode saldo muutus</t>
  </si>
  <si>
    <t xml:space="preserve">LINNA TULUBAAS  </t>
  </si>
  <si>
    <t>tegevusala 
kood</t>
  </si>
  <si>
    <t>tegevusala nimetus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</si>
  <si>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</si>
  <si>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</si>
  <si>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</si>
  <si>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</si>
  <si>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</si>
  <si>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>01111</t>
  </si>
  <si>
    <t>Volikogu</t>
  </si>
  <si>
    <t xml:space="preserve">     muud tegevuskulud</t>
  </si>
  <si>
    <t>01112</t>
  </si>
  <si>
    <t>Linnavalitsus, sh:</t>
  </si>
  <si>
    <t>04</t>
  </si>
  <si>
    <t>Majandus, sh:</t>
  </si>
  <si>
    <t>04210</t>
  </si>
  <si>
    <t>Maakorraldus, sh:</t>
  </si>
  <si>
    <t>04510</t>
  </si>
  <si>
    <t>Linna teed ja tänavad, sh:</t>
  </si>
  <si>
    <t>04740</t>
  </si>
  <si>
    <t>Üldmajanduslikud arendusprojektid, sh:</t>
  </si>
  <si>
    <t xml:space="preserve">     antavad toetused</t>
  </si>
  <si>
    <t>05</t>
  </si>
  <si>
    <t>Keskkonnakaitse, sh:</t>
  </si>
  <si>
    <t>05100</t>
  </si>
  <si>
    <t>Jäätmekäitlus, sh:</t>
  </si>
  <si>
    <t>05400</t>
  </si>
  <si>
    <t>Haljastus, sh:</t>
  </si>
  <si>
    <t>06</t>
  </si>
  <si>
    <t>Elamu- ja kommunaakmajandus, sh:</t>
  </si>
  <si>
    <t>06605</t>
  </si>
  <si>
    <t>Muu elamu- ja kommunaalmajandus, sh:</t>
  </si>
  <si>
    <t>07</t>
  </si>
  <si>
    <t>Tervishoid, sh:</t>
  </si>
  <si>
    <t>07400</t>
  </si>
  <si>
    <t>Avalikud tervishoiuteenused, sh:</t>
  </si>
  <si>
    <t>08</t>
  </si>
  <si>
    <t>Vaba aeg ja kultuur, sh:</t>
  </si>
  <si>
    <t>08105</t>
  </si>
  <si>
    <t>Laste huvikoolid, sh:</t>
  </si>
  <si>
    <t>08106</t>
  </si>
  <si>
    <t>Laste huvialamajad ja keskused, sh:</t>
  </si>
  <si>
    <t>08109</t>
  </si>
  <si>
    <t>Noorsoo- ja spordiprojektid, sh:</t>
  </si>
  <si>
    <t>08201</t>
  </si>
  <si>
    <t>Raamatukogud, sh:</t>
  </si>
  <si>
    <t>08202</t>
  </si>
  <si>
    <t>Rahva- ja kultuurimajad, sh:</t>
  </si>
  <si>
    <t>08203</t>
  </si>
  <si>
    <t>Muuseumid, sh:</t>
  </si>
  <si>
    <t>08207</t>
  </si>
  <si>
    <t>Muinsuskaitse, sh:</t>
  </si>
  <si>
    <t>08208</t>
  </si>
  <si>
    <t>Kultuuriüritused</t>
  </si>
  <si>
    <t>08234</t>
  </si>
  <si>
    <t>Teatrid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</si>
  <si>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</si>
  <si>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</si>
  <si>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</si>
  <si>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</si>
  <si>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</si>
  <si>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</si>
  <si>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</si>
  <si>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</si>
  <si>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</si>
  <si>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</si>
  <si>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</si>
  <si>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</si>
  <si>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09221</t>
  </si>
  <si>
    <t>Täiskasvanute gümnaasiumide kaudsed kulud, sh:</t>
  </si>
  <si>
    <t>09222</t>
  </si>
  <si>
    <t>Kutseõppe kaudsed kulud, sh:</t>
  </si>
  <si>
    <t>09223</t>
  </si>
  <si>
    <t>Põhihariduse baasil kutseõppe otsekulud, sh:</t>
  </si>
  <si>
    <t>09300</t>
  </si>
  <si>
    <t>Keskhariduse baasil kutseõppe otsekulud, sh:</t>
  </si>
  <si>
    <t>09500</t>
  </si>
  <si>
    <t>Taseme alusel mittemääratletav haridus</t>
  </si>
  <si>
    <t>09601</t>
  </si>
  <si>
    <t>Koolitoit, sh:</t>
  </si>
  <si>
    <t>09602</t>
  </si>
  <si>
    <t>Öömaja, sh:</t>
  </si>
  <si>
    <t>09609</t>
  </si>
  <si>
    <t>Hariduse abiteenused, sh</t>
  </si>
  <si>
    <t>Muu puuetega inimeste sotsiaalne kaitse</t>
  </si>
  <si>
    <t>Eakate sotsiaalhoolekande asutused, sh:</t>
  </si>
  <si>
    <t>Laste ja noorte sotsiaalhoolekande asutused, sh:</t>
  </si>
  <si>
    <t>Muu perede ja laste sotsiaalne kaitse, sh:</t>
  </si>
  <si>
    <t>Riskirühmade sotsiaalhoolekande asutused, sh:</t>
  </si>
  <si>
    <t>Toimetulekutoetus, sh:</t>
  </si>
  <si>
    <t>Muu sotsiaalsete riskirühmade kaitse</t>
  </si>
  <si>
    <t>Finantseerimisallikad</t>
  </si>
  <si>
    <t>Kokku</t>
  </si>
  <si>
    <t>sh avatud KOFS § 26 alusel</t>
  </si>
  <si>
    <t>linn</t>
  </si>
  <si>
    <t>toetused</t>
  </si>
  <si>
    <t>Investeerimistegevuse kulud  kokku</t>
  </si>
  <si>
    <t>Põhivara soetus</t>
  </si>
  <si>
    <t>PVS</t>
  </si>
  <si>
    <t>Põhivara soetuseks antav sihtfinantseerimine</t>
  </si>
  <si>
    <t>ASF</t>
  </si>
  <si>
    <t>Investeerimistegevuse kulud objektide ja finantseerimisallikate lõikes</t>
  </si>
  <si>
    <t>Tegevusala ja investeerimisobjekti nimetus</t>
  </si>
  <si>
    <t>KOKKU</t>
  </si>
  <si>
    <t xml:space="preserve">   Linna teed, tänavad, sillad</t>
  </si>
  <si>
    <t>Tänavate rekonstrueerimine ja ehitus</t>
  </si>
  <si>
    <t>Pargi tn</t>
  </si>
  <si>
    <t>Roosi tn koos kergliiklusteedega (Muuseumi tee- Jänese)</t>
  </si>
  <si>
    <t>Muuseumi tee koos kergliiklusteedega (Narva mnt-Roosi)</t>
  </si>
  <si>
    <t>Kesk kaar tn rekonstrueerimise projekteerimine</t>
  </si>
  <si>
    <t>Sanatooriumi, Nooruse, Teaduse tn projekteerimine</t>
  </si>
  <si>
    <t>Sildade rekonstrueerimine</t>
  </si>
  <si>
    <t>Võidu sild</t>
  </si>
  <si>
    <t xml:space="preserve">  Muu majandus</t>
  </si>
  <si>
    <t>Raekoja plats 18 invatõstuki paigaldamine</t>
  </si>
  <si>
    <t>Kalevi 13 remont</t>
  </si>
  <si>
    <t xml:space="preserve">   Jäätmekäitlus</t>
  </si>
  <si>
    <t>Infosüsteemi EVALD tarkvara soetus</t>
  </si>
  <si>
    <t xml:space="preserve">   Haljastus</t>
  </si>
  <si>
    <t>Anne kanali tualettide projekteerimine ja ehitus</t>
  </si>
  <si>
    <t>Elamu ja kommunaalmajandus</t>
  </si>
  <si>
    <t xml:space="preserve">   Elamumajanduse arendamine</t>
  </si>
  <si>
    <t xml:space="preserve">Linnale kuuluvate elamute remont </t>
  </si>
  <si>
    <t>Vabaaeg ja kultuur</t>
  </si>
  <si>
    <t xml:space="preserve">   Laste muusika- ja kunstikoolid</t>
  </si>
  <si>
    <t>Tartu Loodusmaja (Lille 10)</t>
  </si>
  <si>
    <t>II Laste Muusikakool (Kaunase pst 23)</t>
  </si>
  <si>
    <t xml:space="preserve">   Laste huvialamajad ja keskused</t>
  </si>
  <si>
    <t>Anne Noortekeskus (Uus 56)</t>
  </si>
  <si>
    <t xml:space="preserve">   Lasteaiad</t>
  </si>
  <si>
    <t>Lasteaedade köökide sisustamine</t>
  </si>
  <si>
    <t>Lasteaed Kelluke (Kaunase pst 69)</t>
  </si>
  <si>
    <t>Lasteaed Meelespea (Ilmatsalu 24a)</t>
  </si>
  <si>
    <t>Kesklinna Lastekeskus (Eerika tee 1)</t>
  </si>
  <si>
    <t>Lasteaed Poku (Anne 69)</t>
  </si>
  <si>
    <t>Lasteaed Ploomike (Ploomi 1)</t>
  </si>
  <si>
    <t xml:space="preserve">   Põhikoolid</t>
  </si>
  <si>
    <t>Veeriku Kool (Veeriku 41)</t>
  </si>
  <si>
    <t>Forseliuse Kool (Tähe 103)</t>
  </si>
  <si>
    <t xml:space="preserve">    Gümnaasiumid</t>
  </si>
  <si>
    <t>Kivilinna Gümnaasium (Kaunase pst 71)</t>
  </si>
  <si>
    <t>Karlova Kool (Lina 2) klaveri ost</t>
  </si>
  <si>
    <t xml:space="preserve">   Kutseõppe kaudsed kulud</t>
  </si>
  <si>
    <t>Kutsehariduskeskus (Põllu 11)</t>
  </si>
  <si>
    <t>Kutsehariduskeskus (Kopli 1a)</t>
  </si>
  <si>
    <t>Kutsehariduskeskusele masinate ja seadmete soetus</t>
  </si>
  <si>
    <t xml:space="preserve">   Taseme alusel mittemääratletav haridus</t>
  </si>
  <si>
    <t>Põllu 11 parkla ja platside rajamine</t>
  </si>
  <si>
    <t xml:space="preserve">   Muu haridus</t>
  </si>
  <si>
    <t>Ettekirjutuste täitmine</t>
  </si>
  <si>
    <t xml:space="preserve">  Muu riskirühmade sotsiaalne kaitse</t>
  </si>
  <si>
    <t xml:space="preserve">Annelinna uue piirkonnakeskuse rajamine (Anne 44) </t>
  </si>
  <si>
    <t>Jalg- ja jalgrattateed</t>
  </si>
  <si>
    <t>Vaksali tn pikendusele parkla rajamise I etapp</t>
  </si>
  <si>
    <t xml:space="preserve">Karlova Kool (Lina 2) </t>
  </si>
  <si>
    <t>Kergliiklustee EMÜ-Supilinn</t>
  </si>
  <si>
    <t>Tähtvere spordipargi asfalteeritud rullirada</t>
  </si>
  <si>
    <t>Kogu pere mängu- ja spordiväljak (Kaunase 58a)</t>
  </si>
  <si>
    <t>Tartu linna 2014. a I lisaeelarve PÕHITEGEVUSE KULUD</t>
  </si>
  <si>
    <t>Tartu linna 2014. a I lisaeelarve
 INVESTEERIMISTEGEVUSE KULUD</t>
  </si>
  <si>
    <t>Tartu linna 2014. a I lisaeelarve</t>
  </si>
  <si>
    <t>FINANTSEERIMITEGEVUS</t>
  </si>
  <si>
    <t>Kohustuste tasumine (-)</t>
  </si>
  <si>
    <t>Finantskulud</t>
  </si>
  <si>
    <t>FK</t>
  </si>
  <si>
    <t xml:space="preserve">   Valitsussektori võla teenindamine</t>
  </si>
  <si>
    <t>Raamatukogu väikebussi liisingu intressid</t>
  </si>
  <si>
    <t>Linnupeletite soetus</t>
  </si>
  <si>
    <t>Ventilatsioonde korrastamine lasteaedade köökides</t>
  </si>
  <si>
    <t>Descartes'i Lütseum (Anne 65)</t>
  </si>
  <si>
    <t>Kunstigümnaasium (Aianduse 4)</t>
  </si>
  <si>
    <t>Mänguväljaku rajamine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</si>
</sst>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Border="1" applyAlignment="1">
      <alignment wrapText="1"/>
    </xf>
    <xf numFmtId="3" fontId="3" fillId="0" borderId="0" xfId="0" applyNumberFormat="1" applyFont="1"/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/>
    <xf numFmtId="3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1" fillId="0" borderId="0" xfId="0" applyFont="1" applyFill="1" applyAlignment="1"/>
    <xf numFmtId="0" fontId="7" fillId="0" borderId="2" xfId="0" applyFont="1" applyFill="1" applyBorder="1" applyAlignment="1">
      <alignment wrapText="1"/>
    </xf>
    <xf numFmtId="0" fontId="8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1" applyFont="1" applyBorder="1" applyAlignment="1">
      <alignment horizontal="left" wrapText="1"/>
    </xf>
    <xf numFmtId="3" fontId="11" fillId="0" borderId="2" xfId="0" applyNumberFormat="1" applyFont="1" applyFill="1" applyBorder="1"/>
    <xf numFmtId="0" fontId="1" fillId="0" borderId="2" xfId="1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3" fontId="12" fillId="0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3" fontId="14" fillId="0" borderId="2" xfId="0" applyNumberFormat="1" applyFont="1" applyFill="1" applyBorder="1"/>
    <xf numFmtId="3" fontId="16" fillId="0" borderId="2" xfId="0" applyNumberFormat="1" applyFont="1" applyFill="1" applyBorder="1"/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64" fontId="1" fillId="0" borderId="0" xfId="0" applyNumberFormat="1" applyFont="1" applyFill="1" applyBorder="1"/>
    <xf numFmtId="3" fontId="17" fillId="0" borderId="2" xfId="0" applyNumberFormat="1" applyFont="1" applyFill="1" applyBorder="1"/>
    <xf numFmtId="0" fontId="18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0"/>
  <sheetViews>
    <sheetView tabSelected="1" topLeftCell="A10" workbookViewId="0">
      <selection activeCell="E25" sqref="E25"/>
    </sheetView>
  </sheetViews>
  <sheetFormatPr defaultRowHeight="15"/>
  <cols>
    <col min="2" max="2" width="46.28515625" customWidth="1"/>
    <col min="3" max="3" width="12.7109375" customWidth="1"/>
  </cols>
  <sheetData>
    <row r="1" spans="2:3">
      <c r="B1" s="97" t="s">
        <v>21</v>
      </c>
      <c r="C1" s="98"/>
    </row>
    <row r="2" spans="2:3">
      <c r="B2" s="1"/>
      <c r="C2" s="1"/>
    </row>
    <row r="3" spans="2:3">
      <c r="B3" s="2"/>
      <c r="C3" s="3" t="s">
        <v>0</v>
      </c>
    </row>
    <row r="4" spans="2:3">
      <c r="B4" s="4" t="s">
        <v>1</v>
      </c>
      <c r="C4" s="5">
        <f>SUM(C5:C7)</f>
        <v>176966</v>
      </c>
    </row>
    <row r="5" spans="2:3">
      <c r="B5" s="2" t="s">
        <v>2</v>
      </c>
      <c r="C5" s="6">
        <f>SUM('Lisa 2'!B6)</f>
        <v>400000</v>
      </c>
    </row>
    <row r="6" spans="2:3">
      <c r="B6" s="2" t="s">
        <v>3</v>
      </c>
      <c r="C6" s="6">
        <f>SUM('Lisa 2'!B8)</f>
        <v>90000</v>
      </c>
    </row>
    <row r="7" spans="2:3">
      <c r="B7" s="2" t="s">
        <v>4</v>
      </c>
      <c r="C7" s="6">
        <f>SUM('Lisa 2'!B10)</f>
        <v>-313034</v>
      </c>
    </row>
    <row r="8" spans="2:3">
      <c r="B8" s="2"/>
      <c r="C8" s="6"/>
    </row>
    <row r="9" spans="2:3">
      <c r="B9" s="4" t="s">
        <v>5</v>
      </c>
      <c r="C9" s="5">
        <f>SUM(C10:C17)</f>
        <v>1689188</v>
      </c>
    </row>
    <row r="10" spans="2:3">
      <c r="B10" s="2" t="s">
        <v>6</v>
      </c>
      <c r="C10" s="6">
        <f>SUM('Lisa 3'!C8)</f>
        <v>44320</v>
      </c>
    </row>
    <row r="11" spans="2:3">
      <c r="B11" s="2" t="s">
        <v>7</v>
      </c>
      <c r="C11" s="6">
        <f>SUM('Lisa 3'!C14)</f>
        <v>243034</v>
      </c>
    </row>
    <row r="12" spans="2:3">
      <c r="B12" s="2" t="s">
        <v>8</v>
      </c>
      <c r="C12" s="6">
        <f>SUM('Lisa 3'!C24)</f>
        <v>-27280</v>
      </c>
    </row>
    <row r="13" spans="2:3">
      <c r="B13" s="2" t="s">
        <v>9</v>
      </c>
      <c r="C13" s="6">
        <f>SUM('Lisa 3'!C30)</f>
        <v>1534</v>
      </c>
    </row>
    <row r="14" spans="2:3">
      <c r="B14" s="2" t="s">
        <v>10</v>
      </c>
      <c r="C14" s="6">
        <f>SUM('Lisa 3'!C34)</f>
        <v>3750</v>
      </c>
    </row>
    <row r="15" spans="2:3">
      <c r="B15" s="2" t="s">
        <v>11</v>
      </c>
      <c r="C15" s="6">
        <f>SUM('Lisa 3'!C38)</f>
        <v>237630</v>
      </c>
    </row>
    <row r="16" spans="2:3">
      <c r="B16" s="2" t="s">
        <v>12</v>
      </c>
      <c r="C16" s="6">
        <f>SUM('Lisa 3'!C62)</f>
        <v>704483</v>
      </c>
    </row>
    <row r="17" spans="2:3">
      <c r="B17" s="2" t="s">
        <v>13</v>
      </c>
      <c r="C17" s="6">
        <f>SUM('Lisa 3'!C91)</f>
        <v>481717</v>
      </c>
    </row>
    <row r="18" spans="2:3">
      <c r="B18" s="2"/>
      <c r="C18" s="6"/>
    </row>
    <row r="19" spans="2:3">
      <c r="B19" s="4" t="s">
        <v>14</v>
      </c>
      <c r="C19" s="5">
        <f>SUM(C20:C21)</f>
        <v>407506</v>
      </c>
    </row>
    <row r="20" spans="2:3">
      <c r="B20" s="2" t="s">
        <v>15</v>
      </c>
      <c r="C20" s="6">
        <f>SUM('Lisa 2'!B15)</f>
        <v>-290000</v>
      </c>
    </row>
    <row r="21" spans="2:3">
      <c r="B21" s="7" t="s">
        <v>16</v>
      </c>
      <c r="C21" s="6">
        <f>SUM('Lisa 2'!B17)</f>
        <v>697506</v>
      </c>
    </row>
    <row r="22" spans="2:3">
      <c r="B22" s="2"/>
      <c r="C22" s="6"/>
    </row>
    <row r="23" spans="2:3">
      <c r="B23" s="4" t="s">
        <v>17</v>
      </c>
      <c r="C23" s="5">
        <f>SUM(C24:C30)</f>
        <v>2343885</v>
      </c>
    </row>
    <row r="24" spans="2:3">
      <c r="B24" s="2" t="s">
        <v>6</v>
      </c>
      <c r="C24" s="6">
        <f>SUM('Lisa 4'!E15)</f>
        <v>270</v>
      </c>
    </row>
    <row r="25" spans="2:3">
      <c r="B25" s="2" t="s">
        <v>7</v>
      </c>
      <c r="C25" s="6">
        <f>SUM('Lisa 4'!E18)</f>
        <v>830173</v>
      </c>
    </row>
    <row r="26" spans="2:3">
      <c r="B26" s="2" t="s">
        <v>8</v>
      </c>
      <c r="C26" s="6">
        <f>SUM('Lisa 4'!E35)</f>
        <v>171703</v>
      </c>
    </row>
    <row r="27" spans="2:3">
      <c r="B27" s="2" t="s">
        <v>9</v>
      </c>
      <c r="C27" s="6">
        <f>SUM('Lisa 4'!E42)</f>
        <v>46000</v>
      </c>
    </row>
    <row r="28" spans="2:3">
      <c r="B28" s="2" t="s">
        <v>11</v>
      </c>
      <c r="C28" s="6">
        <f>SUM('Lisa 4'!E45)</f>
        <v>193300</v>
      </c>
    </row>
    <row r="29" spans="2:3">
      <c r="B29" s="2" t="s">
        <v>12</v>
      </c>
      <c r="C29" s="6">
        <f>SUM('Lisa 4'!E51)</f>
        <v>952439</v>
      </c>
    </row>
    <row r="30" spans="2:3">
      <c r="B30" s="2" t="s">
        <v>13</v>
      </c>
      <c r="C30" s="6">
        <f>SUM('Lisa 4'!E78)</f>
        <v>150000</v>
      </c>
    </row>
    <row r="31" spans="2:3">
      <c r="B31" s="2"/>
      <c r="C31" s="6"/>
    </row>
    <row r="32" spans="2:3" ht="29.25">
      <c r="B32" s="8" t="s">
        <v>18</v>
      </c>
      <c r="C32" s="5">
        <f>C4-C9+C19-C23</f>
        <v>-3448601</v>
      </c>
    </row>
    <row r="33" spans="2:3">
      <c r="B33" s="2"/>
      <c r="C33" s="5"/>
    </row>
    <row r="34" spans="2:3">
      <c r="B34" s="4" t="s">
        <v>194</v>
      </c>
      <c r="C34" s="5">
        <f>SUM(C35)</f>
        <v>-730</v>
      </c>
    </row>
    <row r="35" spans="2:3">
      <c r="B35" s="2" t="s">
        <v>195</v>
      </c>
      <c r="C35" s="6">
        <v>-730</v>
      </c>
    </row>
    <row r="36" spans="2:3">
      <c r="B36" s="2"/>
      <c r="C36" s="5"/>
    </row>
    <row r="37" spans="2:3" ht="29.25">
      <c r="B37" s="8" t="s">
        <v>19</v>
      </c>
      <c r="C37" s="5">
        <f>SUM('Lisa 2'!B20)</f>
        <v>-3449331</v>
      </c>
    </row>
    <row r="38" spans="2:3">
      <c r="B38" s="2"/>
      <c r="C38" s="6"/>
    </row>
    <row r="39" spans="2:3">
      <c r="B39" s="4" t="s">
        <v>20</v>
      </c>
      <c r="C39" s="5">
        <f>C4+C19-C37</f>
        <v>4033803</v>
      </c>
    </row>
    <row r="40" spans="2:3">
      <c r="C40" s="9"/>
    </row>
  </sheetData>
  <mergeCells count="1">
    <mergeCell ref="B1:C1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1
Tartu Linnavolikogu   2014. a 
määruse nr juurde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opLeftCell="A4" workbookViewId="0">
      <selection activeCell="B12" sqref="B12"/>
    </sheetView>
  </sheetViews>
  <sheetFormatPr defaultRowHeight="14.25"/>
  <cols>
    <col min="1" max="1" width="44.85546875" style="10" customWidth="1"/>
    <col min="2" max="2" width="14.7109375" style="10" customWidth="1"/>
    <col min="3" max="3" width="11.140625" style="10" customWidth="1"/>
    <col min="4" max="16384" width="9.140625" style="10"/>
  </cols>
  <sheetData>
    <row r="1" spans="1:3" ht="15">
      <c r="A1" s="98" t="s">
        <v>193</v>
      </c>
      <c r="B1" s="98"/>
      <c r="C1" s="99"/>
    </row>
    <row r="2" spans="1:3" ht="15">
      <c r="A2" s="98" t="s">
        <v>22</v>
      </c>
      <c r="B2" s="98"/>
      <c r="C2" s="99"/>
    </row>
    <row r="3" spans="1:3" ht="15">
      <c r="A3" s="1"/>
      <c r="B3" s="11"/>
    </row>
    <row r="4" spans="1:3" ht="38.25">
      <c r="A4" s="12"/>
      <c r="B4" s="13" t="s">
        <v>0</v>
      </c>
      <c r="C4" s="20" t="s">
        <v>23</v>
      </c>
    </row>
    <row r="5" spans="1:3" ht="19.5" customHeight="1">
      <c r="A5" s="4" t="s">
        <v>24</v>
      </c>
      <c r="B5" s="5">
        <f>SUM(B6,B8,B10)</f>
        <v>176966</v>
      </c>
      <c r="C5" s="5">
        <f>SUM(C6,C8,C10)</f>
        <v>-862689</v>
      </c>
    </row>
    <row r="6" spans="1:3">
      <c r="A6" s="4" t="s">
        <v>2</v>
      </c>
      <c r="B6" s="5">
        <f>SUM(B7)</f>
        <v>400000</v>
      </c>
      <c r="C6" s="5">
        <f>SUM(C7)</f>
        <v>0</v>
      </c>
    </row>
    <row r="7" spans="1:3" ht="15">
      <c r="A7" s="2" t="s">
        <v>25</v>
      </c>
      <c r="B7" s="6">
        <f>400000+10000-10000</f>
        <v>400000</v>
      </c>
      <c r="C7" s="2"/>
    </row>
    <row r="8" spans="1:3">
      <c r="A8" s="4" t="s">
        <v>3</v>
      </c>
      <c r="B8" s="5">
        <f>SUM(B9)</f>
        <v>90000</v>
      </c>
      <c r="C8" s="5">
        <f>SUM(C9)</f>
        <v>0</v>
      </c>
    </row>
    <row r="9" spans="1:3" ht="15">
      <c r="A9" s="14" t="s">
        <v>26</v>
      </c>
      <c r="B9" s="6">
        <v>90000</v>
      </c>
      <c r="C9" s="6"/>
    </row>
    <row r="10" spans="1:3">
      <c r="A10" s="4" t="s">
        <v>27</v>
      </c>
      <c r="B10" s="5">
        <f>SUM(B11:B12)</f>
        <v>-313034</v>
      </c>
      <c r="C10" s="5">
        <f>SUM(C11:C12)</f>
        <v>-862689</v>
      </c>
    </row>
    <row r="11" spans="1:3" ht="15">
      <c r="A11" s="14" t="s">
        <v>28</v>
      </c>
      <c r="B11" s="6">
        <f>659101-96064</f>
        <v>563037</v>
      </c>
      <c r="C11" s="6">
        <f>659101-96064</f>
        <v>563037</v>
      </c>
    </row>
    <row r="12" spans="1:3" ht="15">
      <c r="A12" s="14" t="s">
        <v>29</v>
      </c>
      <c r="B12" s="6">
        <v>-876071</v>
      </c>
      <c r="C12" s="6">
        <v>-1425726</v>
      </c>
    </row>
    <row r="13" spans="1:3" ht="15">
      <c r="A13" s="14"/>
      <c r="B13" s="5"/>
      <c r="C13" s="5"/>
    </row>
    <row r="14" spans="1:3" ht="18" customHeight="1">
      <c r="A14" s="4" t="s">
        <v>14</v>
      </c>
      <c r="B14" s="5">
        <f>SUM(B15,B17)</f>
        <v>407506</v>
      </c>
      <c r="C14" s="5">
        <f>SUM(C15,C17)</f>
        <v>165000</v>
      </c>
    </row>
    <row r="15" spans="1:3">
      <c r="A15" s="4" t="s">
        <v>15</v>
      </c>
      <c r="B15" s="5">
        <f>SUM(B16)</f>
        <v>-290000</v>
      </c>
      <c r="C15" s="5">
        <f>SUM(C16)</f>
        <v>0</v>
      </c>
    </row>
    <row r="16" spans="1:3" ht="15">
      <c r="A16" s="2" t="s">
        <v>30</v>
      </c>
      <c r="B16" s="6">
        <f>-40000-260000+10000</f>
        <v>-290000</v>
      </c>
      <c r="C16" s="6"/>
    </row>
    <row r="17" spans="1:3">
      <c r="A17" s="15" t="s">
        <v>16</v>
      </c>
      <c r="B17" s="5">
        <v>697506</v>
      </c>
      <c r="C17" s="5">
        <v>165000</v>
      </c>
    </row>
    <row r="18" spans="1:3" ht="15">
      <c r="A18" s="16"/>
      <c r="B18" s="5"/>
      <c r="C18" s="5"/>
    </row>
    <row r="19" spans="1:3">
      <c r="A19" s="4" t="s">
        <v>31</v>
      </c>
      <c r="B19" s="5">
        <f>SUM(B20)</f>
        <v>-3449331</v>
      </c>
      <c r="C19" s="5">
        <f>SUM(C20)</f>
        <v>-1322788</v>
      </c>
    </row>
    <row r="20" spans="1:3" ht="15">
      <c r="A20" s="14" t="s">
        <v>32</v>
      </c>
      <c r="B20" s="6">
        <v>-3449331</v>
      </c>
      <c r="C20" s="6">
        <v>-1322788</v>
      </c>
    </row>
    <row r="21" spans="1:3" ht="15">
      <c r="A21" s="2"/>
      <c r="B21" s="5"/>
      <c r="C21" s="5"/>
    </row>
    <row r="22" spans="1:3">
      <c r="A22" s="4" t="s">
        <v>33</v>
      </c>
      <c r="B22" s="5">
        <f>SUM(B5,B14)-B19</f>
        <v>4033803</v>
      </c>
      <c r="C22" s="5">
        <f>SUM(C5,C14)-C19</f>
        <v>625099</v>
      </c>
    </row>
    <row r="23" spans="1:3" ht="15">
      <c r="A23" s="17"/>
      <c r="B23" s="17"/>
    </row>
    <row r="24" spans="1:3">
      <c r="A24" s="18"/>
      <c r="B24" s="18"/>
      <c r="C24" s="19"/>
    </row>
    <row r="26" spans="1:3">
      <c r="B26" s="19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2
Tartu Linnavolikogu   2014. a 
määruse nr juurde</oddHeader>
    <oddFooter xml:space="preserve">&amp;C&amp;N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workbookViewId="0">
      <selection activeCell="C91" sqref="C91"/>
    </sheetView>
  </sheetViews>
  <sheetFormatPr defaultRowHeight="15"/>
  <cols>
    <col min="1" max="1" width="9.85546875" style="21" customWidth="1"/>
    <col min="2" max="2" width="44.7109375" style="1" bestFit="1" customWidth="1"/>
    <col min="3" max="3" width="12.7109375" style="29" customWidth="1"/>
    <col min="4" max="4" width="14" style="1" customWidth="1"/>
    <col min="5" max="16384" width="9.140625" style="1"/>
  </cols>
  <sheetData>
    <row r="1" spans="1:4">
      <c r="A1" s="100"/>
      <c r="B1" s="99"/>
      <c r="C1" s="99"/>
      <c r="D1" s="99"/>
    </row>
    <row r="2" spans="1:4">
      <c r="B2" s="98" t="s">
        <v>191</v>
      </c>
      <c r="C2" s="98"/>
    </row>
    <row r="3" spans="1:4">
      <c r="C3" s="11"/>
    </row>
    <row r="4" spans="1:4" ht="38.25">
      <c r="A4" s="22" t="s">
        <v>34</v>
      </c>
      <c r="B4" s="12" t="s">
        <v>35</v>
      </c>
      <c r="C4" s="13" t="s">
        <v>0</v>
      </c>
      <c r="D4" s="20" t="s">
        <v>23</v>
      </c>
    </row>
    <row r="5" spans="1:4">
      <c r="A5" s="23"/>
      <c r="B5" s="4" t="s">
        <v>36</v>
      </c>
      <c r="C5" s="24">
        <f>SUM(C6:C7)</f>
        <v>1689188</v>
      </c>
      <c r="D5" s="24">
        <f>SUM(D6:D7)</f>
        <v>153162</v>
      </c>
    </row>
    <row r="6" spans="1:4">
      <c r="A6" s="23"/>
      <c r="B6" s="4" t="s">
        <v>37</v>
      </c>
      <c r="C6" s="24">
        <f>SUM(C15,C39,C63,C92)</f>
        <v>713572</v>
      </c>
      <c r="D6" s="24">
        <f>SUM(D15,D39,D63,D92)</f>
        <v>494851</v>
      </c>
    </row>
    <row r="7" spans="1:4">
      <c r="A7" s="23"/>
      <c r="B7" s="4" t="s">
        <v>38</v>
      </c>
      <c r="C7" s="24">
        <f>SUM(C9,C16,C25,C31,C35,C40,C64,C93)</f>
        <v>975616</v>
      </c>
      <c r="D7" s="24">
        <f>SUM(D9,D16,D25,D31,D35,D40,D64,D93)</f>
        <v>-341689</v>
      </c>
    </row>
    <row r="8" spans="1:4">
      <c r="A8" s="25" t="s">
        <v>39</v>
      </c>
      <c r="B8" s="4" t="s">
        <v>40</v>
      </c>
      <c r="C8" s="24">
        <f>SUM(C9)</f>
        <v>44320</v>
      </c>
      <c r="D8" s="24">
        <f>SUM(D9)</f>
        <v>-2576</v>
      </c>
    </row>
    <row r="9" spans="1:4">
      <c r="A9" s="23"/>
      <c r="B9" s="4" t="s">
        <v>38</v>
      </c>
      <c r="C9" s="24">
        <f>SUM(C11,C13)</f>
        <v>44320</v>
      </c>
      <c r="D9" s="24">
        <f>SUM(D11,D13)</f>
        <v>-2576</v>
      </c>
    </row>
    <row r="10" spans="1:4">
      <c r="A10" s="26" t="s">
        <v>41</v>
      </c>
      <c r="B10" s="2" t="s">
        <v>42</v>
      </c>
      <c r="C10" s="27">
        <f>SUM(C11)</f>
        <v>16310</v>
      </c>
      <c r="D10" s="27">
        <f>SUM(D11)</f>
        <v>0</v>
      </c>
    </row>
    <row r="11" spans="1:4">
      <c r="A11" s="23"/>
      <c r="B11" s="2" t="s">
        <v>43</v>
      </c>
      <c r="C11" s="27">
        <v>16310</v>
      </c>
      <c r="D11" s="27"/>
    </row>
    <row r="12" spans="1:4">
      <c r="A12" s="26" t="s">
        <v>44</v>
      </c>
      <c r="B12" s="2" t="s">
        <v>45</v>
      </c>
      <c r="C12" s="27">
        <f>SUM(C13)</f>
        <v>28010</v>
      </c>
      <c r="D12" s="27">
        <f>SUM(D13)</f>
        <v>-2576</v>
      </c>
    </row>
    <row r="13" spans="1:4">
      <c r="A13" s="23"/>
      <c r="B13" s="2" t="s">
        <v>43</v>
      </c>
      <c r="C13" s="27">
        <v>28010</v>
      </c>
      <c r="D13" s="27">
        <v>-2576</v>
      </c>
    </row>
    <row r="14" spans="1:4">
      <c r="A14" s="25" t="s">
        <v>46</v>
      </c>
      <c r="B14" s="4" t="s">
        <v>47</v>
      </c>
      <c r="C14" s="24">
        <f>SUM(C15:C16)</f>
        <v>243034</v>
      </c>
      <c r="D14" s="24">
        <f>SUM(D15:D16)</f>
        <v>31366</v>
      </c>
    </row>
    <row r="15" spans="1:4">
      <c r="A15" s="25"/>
      <c r="B15" s="4" t="s">
        <v>37</v>
      </c>
      <c r="C15" s="24">
        <f>SUM(C22)</f>
        <v>8000</v>
      </c>
      <c r="D15" s="24">
        <v>0</v>
      </c>
    </row>
    <row r="16" spans="1:4">
      <c r="A16" s="23"/>
      <c r="B16" s="4" t="s">
        <v>38</v>
      </c>
      <c r="C16" s="24">
        <f>SUM(C18,C23,C20)</f>
        <v>235034</v>
      </c>
      <c r="D16" s="24">
        <f>SUM(D18,D23,D20)</f>
        <v>31366</v>
      </c>
    </row>
    <row r="17" spans="1:4">
      <c r="A17" s="26" t="s">
        <v>48</v>
      </c>
      <c r="B17" s="2" t="s">
        <v>49</v>
      </c>
      <c r="C17" s="27">
        <f>SUM(C18)</f>
        <v>7668</v>
      </c>
      <c r="D17" s="27">
        <f>SUM(D18)</f>
        <v>6563</v>
      </c>
    </row>
    <row r="18" spans="1:4">
      <c r="A18" s="23"/>
      <c r="B18" s="2" t="s">
        <v>43</v>
      </c>
      <c r="C18" s="27">
        <v>7668</v>
      </c>
      <c r="D18" s="27">
        <v>6563</v>
      </c>
    </row>
    <row r="19" spans="1:4">
      <c r="A19" s="26" t="s">
        <v>50</v>
      </c>
      <c r="B19" s="2" t="s">
        <v>51</v>
      </c>
      <c r="C19" s="27">
        <f>SUM(C20)</f>
        <v>200000</v>
      </c>
      <c r="D19" s="27">
        <f>SUM(D20)</f>
        <v>0</v>
      </c>
    </row>
    <row r="20" spans="1:4">
      <c r="A20" s="23"/>
      <c r="B20" s="2" t="s">
        <v>43</v>
      </c>
      <c r="C20" s="27">
        <v>200000</v>
      </c>
      <c r="D20" s="27"/>
    </row>
    <row r="21" spans="1:4">
      <c r="A21" s="26" t="s">
        <v>52</v>
      </c>
      <c r="B21" s="2" t="s">
        <v>53</v>
      </c>
      <c r="C21" s="27">
        <f>SUM(C22:C23)</f>
        <v>35366</v>
      </c>
      <c r="D21" s="27">
        <f>SUM(D22:D23)</f>
        <v>24803</v>
      </c>
    </row>
    <row r="22" spans="1:4">
      <c r="A22" s="26"/>
      <c r="B22" s="2" t="s">
        <v>54</v>
      </c>
      <c r="C22" s="27">
        <v>8000</v>
      </c>
      <c r="D22" s="27"/>
    </row>
    <row r="23" spans="1:4">
      <c r="A23" s="23"/>
      <c r="B23" s="2" t="s">
        <v>43</v>
      </c>
      <c r="C23" s="27">
        <v>27366</v>
      </c>
      <c r="D23" s="27">
        <v>24803</v>
      </c>
    </row>
    <row r="24" spans="1:4">
      <c r="A24" s="25" t="s">
        <v>55</v>
      </c>
      <c r="B24" s="4" t="s">
        <v>56</v>
      </c>
      <c r="C24" s="24">
        <f>SUM(C25)</f>
        <v>-27280</v>
      </c>
      <c r="D24" s="24">
        <f>SUM(D25)</f>
        <v>0</v>
      </c>
    </row>
    <row r="25" spans="1:4">
      <c r="A25" s="28"/>
      <c r="B25" s="4" t="s">
        <v>38</v>
      </c>
      <c r="C25" s="24">
        <f>SUM(C27,C29)</f>
        <v>-27280</v>
      </c>
      <c r="D25" s="24">
        <f>SUM(D27,D29)</f>
        <v>0</v>
      </c>
    </row>
    <row r="26" spans="1:4">
      <c r="A26" s="26" t="s">
        <v>57</v>
      </c>
      <c r="B26" s="2" t="s">
        <v>58</v>
      </c>
      <c r="C26" s="27">
        <f>SUM(C27)</f>
        <v>-30280</v>
      </c>
      <c r="D26" s="27">
        <f>SUM(D27)</f>
        <v>0</v>
      </c>
    </row>
    <row r="27" spans="1:4">
      <c r="A27" s="23"/>
      <c r="B27" s="2" t="s">
        <v>43</v>
      </c>
      <c r="C27" s="27">
        <f>-22000-8280</f>
        <v>-30280</v>
      </c>
      <c r="D27" s="27"/>
    </row>
    <row r="28" spans="1:4">
      <c r="A28" s="26" t="s">
        <v>59</v>
      </c>
      <c r="B28" s="2" t="s">
        <v>60</v>
      </c>
      <c r="C28" s="27">
        <f>SUM(C29)</f>
        <v>3000</v>
      </c>
      <c r="D28" s="27">
        <f>SUM(D29)</f>
        <v>0</v>
      </c>
    </row>
    <row r="29" spans="1:4">
      <c r="A29" s="23"/>
      <c r="B29" s="2" t="s">
        <v>43</v>
      </c>
      <c r="C29" s="27">
        <v>3000</v>
      </c>
      <c r="D29" s="27"/>
    </row>
    <row r="30" spans="1:4">
      <c r="A30" s="25" t="s">
        <v>61</v>
      </c>
      <c r="B30" s="4" t="s">
        <v>62</v>
      </c>
      <c r="C30" s="24">
        <f>SUM(C31)</f>
        <v>1534</v>
      </c>
      <c r="D30" s="24">
        <f>SUM(D31)</f>
        <v>1534</v>
      </c>
    </row>
    <row r="31" spans="1:4">
      <c r="A31" s="23"/>
      <c r="B31" s="4" t="s">
        <v>38</v>
      </c>
      <c r="C31" s="24">
        <f>SUM(C33)</f>
        <v>1534</v>
      </c>
      <c r="D31" s="24">
        <f>SUM(D33)</f>
        <v>1534</v>
      </c>
    </row>
    <row r="32" spans="1:4">
      <c r="A32" s="26" t="s">
        <v>63</v>
      </c>
      <c r="B32" s="2" t="s">
        <v>64</v>
      </c>
      <c r="C32" s="27">
        <f>SUM(C33)</f>
        <v>1534</v>
      </c>
      <c r="D32" s="27">
        <f>SUM(D33)</f>
        <v>1534</v>
      </c>
    </row>
    <row r="33" spans="1:4">
      <c r="A33" s="23"/>
      <c r="B33" s="2" t="s">
        <v>43</v>
      </c>
      <c r="C33" s="27">
        <v>1534</v>
      </c>
      <c r="D33" s="27">
        <v>1534</v>
      </c>
    </row>
    <row r="34" spans="1:4">
      <c r="A34" s="25" t="s">
        <v>65</v>
      </c>
      <c r="B34" s="4" t="s">
        <v>66</v>
      </c>
      <c r="C34" s="24">
        <f>SUM(C35)</f>
        <v>3750</v>
      </c>
      <c r="D34" s="24">
        <f>SUM(D35)</f>
        <v>3750</v>
      </c>
    </row>
    <row r="35" spans="1:4">
      <c r="A35" s="23"/>
      <c r="B35" s="4" t="s">
        <v>38</v>
      </c>
      <c r="C35" s="24">
        <f>SUM(C37)</f>
        <v>3750</v>
      </c>
      <c r="D35" s="24">
        <f>SUM(D37)</f>
        <v>3750</v>
      </c>
    </row>
    <row r="36" spans="1:4">
      <c r="A36" s="26" t="s">
        <v>67</v>
      </c>
      <c r="B36" s="2" t="s">
        <v>68</v>
      </c>
      <c r="C36" s="27">
        <f>SUM(C37)</f>
        <v>3750</v>
      </c>
      <c r="D36" s="27">
        <f>SUM(D37)</f>
        <v>3750</v>
      </c>
    </row>
    <row r="37" spans="1:4">
      <c r="A37" s="23"/>
      <c r="B37" s="2" t="s">
        <v>43</v>
      </c>
      <c r="C37" s="27">
        <v>3750</v>
      </c>
      <c r="D37" s="27">
        <v>3750</v>
      </c>
    </row>
    <row r="38" spans="1:4">
      <c r="A38" s="25" t="s">
        <v>69</v>
      </c>
      <c r="B38" s="4" t="s">
        <v>70</v>
      </c>
      <c r="C38" s="24">
        <f>SUM(C39:C40)</f>
        <v>237630</v>
      </c>
      <c r="D38" s="24">
        <f>SUM(D39:D40)</f>
        <v>25434</v>
      </c>
    </row>
    <row r="39" spans="1:4">
      <c r="A39" s="23"/>
      <c r="B39" s="4" t="s">
        <v>37</v>
      </c>
      <c r="C39" s="24">
        <f>SUM(C44,C47,C57,C59)</f>
        <v>152844</v>
      </c>
      <c r="D39" s="24">
        <f>SUM(D44,D47,D57,D59)</f>
        <v>0</v>
      </c>
    </row>
    <row r="40" spans="1:4">
      <c r="A40" s="23"/>
      <c r="B40" s="4" t="s">
        <v>38</v>
      </c>
      <c r="C40" s="24">
        <f>SUM(C42,C45,C49,C51,C53,C55,C61)</f>
        <v>84786</v>
      </c>
      <c r="D40" s="24">
        <f>SUM(D42,D45,D49,D51,D53,D55,D61)</f>
        <v>25434</v>
      </c>
    </row>
    <row r="41" spans="1:4">
      <c r="A41" s="26" t="s">
        <v>71</v>
      </c>
      <c r="B41" s="2" t="s">
        <v>72</v>
      </c>
      <c r="C41" s="27">
        <f>SUM(C42)</f>
        <v>14883</v>
      </c>
      <c r="D41" s="27">
        <f>SUM(D42)</f>
        <v>355</v>
      </c>
    </row>
    <row r="42" spans="1:4">
      <c r="A42" s="23"/>
      <c r="B42" s="2" t="s">
        <v>43</v>
      </c>
      <c r="C42" s="27">
        <v>14883</v>
      </c>
      <c r="D42" s="27">
        <v>355</v>
      </c>
    </row>
    <row r="43" spans="1:4">
      <c r="A43" s="26" t="s">
        <v>73</v>
      </c>
      <c r="B43" s="2" t="s">
        <v>74</v>
      </c>
      <c r="C43" s="27">
        <f>SUM(C44:C45)</f>
        <v>25236</v>
      </c>
      <c r="D43" s="27">
        <f>SUM(D44:D45)</f>
        <v>10146</v>
      </c>
    </row>
    <row r="44" spans="1:4">
      <c r="A44" s="26"/>
      <c r="B44" s="2" t="s">
        <v>54</v>
      </c>
      <c r="C44" s="27">
        <v>6132</v>
      </c>
      <c r="D44" s="27"/>
    </row>
    <row r="45" spans="1:4">
      <c r="A45" s="23"/>
      <c r="B45" s="2" t="s">
        <v>43</v>
      </c>
      <c r="C45" s="27">
        <v>19104</v>
      </c>
      <c r="D45" s="27">
        <v>10146</v>
      </c>
    </row>
    <row r="46" spans="1:4">
      <c r="A46" s="26" t="s">
        <v>75</v>
      </c>
      <c r="B46" s="2" t="s">
        <v>76</v>
      </c>
      <c r="C46" s="27">
        <f>SUM(C47)</f>
        <v>30000</v>
      </c>
      <c r="D46" s="27">
        <f>SUM(D47)</f>
        <v>0</v>
      </c>
    </row>
    <row r="47" spans="1:4">
      <c r="A47" s="23"/>
      <c r="B47" s="2" t="s">
        <v>54</v>
      </c>
      <c r="C47" s="27">
        <v>30000</v>
      </c>
      <c r="D47" s="27"/>
    </row>
    <row r="48" spans="1:4">
      <c r="A48" s="26" t="s">
        <v>77</v>
      </c>
      <c r="B48" s="2" t="s">
        <v>78</v>
      </c>
      <c r="C48" s="27">
        <f>SUM(C49)</f>
        <v>4826</v>
      </c>
      <c r="D48" s="27">
        <f>SUM(D49)</f>
        <v>-596</v>
      </c>
    </row>
    <row r="49" spans="1:4">
      <c r="A49" s="23"/>
      <c r="B49" s="2" t="s">
        <v>43</v>
      </c>
      <c r="C49" s="27">
        <f>5826-730-270</f>
        <v>4826</v>
      </c>
      <c r="D49" s="27">
        <v>-596</v>
      </c>
    </row>
    <row r="50" spans="1:4">
      <c r="A50" s="26" t="s">
        <v>79</v>
      </c>
      <c r="B50" s="2" t="s">
        <v>80</v>
      </c>
      <c r="C50" s="27">
        <f>SUM(C51)</f>
        <v>10269</v>
      </c>
      <c r="D50" s="27">
        <f>SUM(D51)</f>
        <v>10054</v>
      </c>
    </row>
    <row r="51" spans="1:4">
      <c r="A51" s="23"/>
      <c r="B51" s="2" t="s">
        <v>43</v>
      </c>
      <c r="C51" s="27">
        <v>10269</v>
      </c>
      <c r="D51" s="27">
        <v>10054</v>
      </c>
    </row>
    <row r="52" spans="1:4">
      <c r="A52" s="26" t="s">
        <v>81</v>
      </c>
      <c r="B52" s="2" t="s">
        <v>82</v>
      </c>
      <c r="C52" s="27">
        <f>SUM(C53)</f>
        <v>27116</v>
      </c>
      <c r="D52" s="27">
        <f>SUM(D53)</f>
        <v>2957</v>
      </c>
    </row>
    <row r="53" spans="1:4">
      <c r="A53" s="23"/>
      <c r="B53" s="2" t="s">
        <v>43</v>
      </c>
      <c r="C53" s="27">
        <v>27116</v>
      </c>
      <c r="D53" s="27">
        <v>2957</v>
      </c>
    </row>
    <row r="54" spans="1:4">
      <c r="A54" s="26" t="s">
        <v>83</v>
      </c>
      <c r="B54" s="2" t="s">
        <v>84</v>
      </c>
      <c r="C54" s="27">
        <f>SUM(C55)</f>
        <v>6070</v>
      </c>
      <c r="D54" s="27">
        <f>SUM(D55)</f>
        <v>0</v>
      </c>
    </row>
    <row r="55" spans="1:4">
      <c r="A55" s="23"/>
      <c r="B55" s="2" t="s">
        <v>43</v>
      </c>
      <c r="C55" s="27">
        <v>6070</v>
      </c>
      <c r="D55" s="27"/>
    </row>
    <row r="56" spans="1:4">
      <c r="A56" s="26" t="s">
        <v>85</v>
      </c>
      <c r="B56" s="2" t="s">
        <v>86</v>
      </c>
      <c r="C56" s="27">
        <f>SUM(C57)</f>
        <v>75000</v>
      </c>
      <c r="D56" s="27">
        <f>SUM(D57)</f>
        <v>0</v>
      </c>
    </row>
    <row r="57" spans="1:4">
      <c r="A57" s="23"/>
      <c r="B57" s="2" t="s">
        <v>54</v>
      </c>
      <c r="C57" s="27">
        <v>75000</v>
      </c>
      <c r="D57" s="27"/>
    </row>
    <row r="58" spans="1:4">
      <c r="A58" s="26" t="s">
        <v>87</v>
      </c>
      <c r="B58" s="2" t="s">
        <v>88</v>
      </c>
      <c r="C58" s="27">
        <f>SUM(C59)</f>
        <v>41712</v>
      </c>
      <c r="D58" s="27">
        <f>SUM(D59)</f>
        <v>0</v>
      </c>
    </row>
    <row r="59" spans="1:4">
      <c r="A59" s="23"/>
      <c r="B59" s="2" t="s">
        <v>54</v>
      </c>
      <c r="C59" s="27">
        <v>41712</v>
      </c>
      <c r="D59" s="27"/>
    </row>
    <row r="60" spans="1:4">
      <c r="A60" s="26" t="s">
        <v>89</v>
      </c>
      <c r="B60" s="2" t="s">
        <v>90</v>
      </c>
      <c r="C60" s="27">
        <f>SUM(C61)</f>
        <v>2518</v>
      </c>
      <c r="D60" s="27">
        <f>SUM(D61)</f>
        <v>2518</v>
      </c>
    </row>
    <row r="61" spans="1:4">
      <c r="A61" s="23"/>
      <c r="B61" s="2" t="s">
        <v>43</v>
      </c>
      <c r="C61" s="27">
        <v>2518</v>
      </c>
      <c r="D61" s="27">
        <v>2518</v>
      </c>
    </row>
    <row r="62" spans="1:4">
      <c r="A62" s="25" t="s">
        <v>91</v>
      </c>
      <c r="B62" s="4" t="s">
        <v>92</v>
      </c>
      <c r="C62" s="24">
        <f>SUM(C63:C64)</f>
        <v>704483</v>
      </c>
      <c r="D62" s="24">
        <f>SUM(D63:D64)</f>
        <v>-303248</v>
      </c>
    </row>
    <row r="63" spans="1:4">
      <c r="A63" s="25"/>
      <c r="B63" s="4" t="s">
        <v>37</v>
      </c>
      <c r="C63" s="24">
        <f>SUM(C78,C81)</f>
        <v>191571</v>
      </c>
      <c r="D63" s="24">
        <f>SUM(D78,D81)</f>
        <v>191571</v>
      </c>
    </row>
    <row r="64" spans="1:4">
      <c r="A64" s="23"/>
      <c r="B64" s="4" t="s">
        <v>38</v>
      </c>
      <c r="C64" s="24">
        <f>SUM(C66,C68,C70,C72,C74,C76,C79,C82,C84,C86,C88,C90)</f>
        <v>512912</v>
      </c>
      <c r="D64" s="24">
        <f>SUM(D66,D68,D70,D72,D74,D76,D79,D82,D84,D86,D88,D90)</f>
        <v>-494819</v>
      </c>
    </row>
    <row r="65" spans="1:4">
      <c r="A65" s="26" t="s">
        <v>93</v>
      </c>
      <c r="B65" s="2" t="s">
        <v>94</v>
      </c>
      <c r="C65" s="27">
        <f>SUM(C66)</f>
        <v>292773</v>
      </c>
      <c r="D65" s="27">
        <f>SUM(D66)</f>
        <v>7697</v>
      </c>
    </row>
    <row r="66" spans="1:4">
      <c r="A66" s="23"/>
      <c r="B66" s="2" t="s">
        <v>43</v>
      </c>
      <c r="C66" s="27">
        <f>292899-126</f>
        <v>292773</v>
      </c>
      <c r="D66" s="27">
        <v>7697</v>
      </c>
    </row>
    <row r="67" spans="1:4">
      <c r="A67" s="26" t="s">
        <v>95</v>
      </c>
      <c r="B67" s="2" t="s">
        <v>96</v>
      </c>
      <c r="C67" s="27">
        <f>SUM(C68)</f>
        <v>8235144</v>
      </c>
      <c r="D67" s="27">
        <f>SUM(D68)</f>
        <v>8040540</v>
      </c>
    </row>
    <row r="68" spans="1:4">
      <c r="A68" s="23"/>
      <c r="B68" s="2" t="s">
        <v>43</v>
      </c>
      <c r="C68" s="27">
        <f>8337930-12164-569-90053</f>
        <v>8235144</v>
      </c>
      <c r="D68" s="27">
        <v>8040540</v>
      </c>
    </row>
    <row r="69" spans="1:4">
      <c r="A69" s="26" t="s">
        <v>97</v>
      </c>
      <c r="B69" s="2" t="s">
        <v>98</v>
      </c>
      <c r="C69" s="27">
        <f>SUM(C70)</f>
        <v>3754980</v>
      </c>
      <c r="D69" s="27">
        <f>SUM(D70)</f>
        <v>3719841</v>
      </c>
    </row>
    <row r="70" spans="1:4">
      <c r="A70" s="23"/>
      <c r="B70" s="2" t="s">
        <v>43</v>
      </c>
      <c r="C70" s="27">
        <f>3754449+531</f>
        <v>3754980</v>
      </c>
      <c r="D70" s="27">
        <v>3719841</v>
      </c>
    </row>
    <row r="71" spans="1:4">
      <c r="A71" s="26" t="s">
        <v>99</v>
      </c>
      <c r="B71" s="2" t="s">
        <v>100</v>
      </c>
      <c r="C71" s="27">
        <f>SUM(C72)</f>
        <v>-12107813</v>
      </c>
      <c r="D71" s="27">
        <f>SUM(D72)</f>
        <v>-12451435</v>
      </c>
    </row>
    <row r="72" spans="1:4">
      <c r="A72" s="23"/>
      <c r="B72" s="2" t="s">
        <v>43</v>
      </c>
      <c r="C72" s="27">
        <f>-12210007+11141+90053+1000</f>
        <v>-12107813</v>
      </c>
      <c r="D72" s="27">
        <v>-12451435</v>
      </c>
    </row>
    <row r="73" spans="1:4">
      <c r="A73" s="26" t="s">
        <v>101</v>
      </c>
      <c r="B73" s="2" t="s">
        <v>102</v>
      </c>
      <c r="C73" s="27">
        <f>SUM(C74)</f>
        <v>-511051</v>
      </c>
      <c r="D73" s="27">
        <f>SUM(D74)</f>
        <v>-520465</v>
      </c>
    </row>
    <row r="74" spans="1:4">
      <c r="A74" s="23"/>
      <c r="B74" s="2" t="s">
        <v>43</v>
      </c>
      <c r="C74" s="27">
        <f>-512112+1061</f>
        <v>-511051</v>
      </c>
      <c r="D74" s="27">
        <v>-520465</v>
      </c>
    </row>
    <row r="75" spans="1:4">
      <c r="A75" s="26" t="s">
        <v>103</v>
      </c>
      <c r="B75" s="2" t="s">
        <v>104</v>
      </c>
      <c r="C75" s="27">
        <f>SUM(C76)</f>
        <v>418880</v>
      </c>
      <c r="D75" s="27">
        <f>SUM(D76)</f>
        <v>301386</v>
      </c>
    </row>
    <row r="76" spans="1:4">
      <c r="A76" s="23"/>
      <c r="B76" s="2" t="s">
        <v>43</v>
      </c>
      <c r="C76" s="27">
        <v>418880</v>
      </c>
      <c r="D76" s="27">
        <v>301386</v>
      </c>
    </row>
    <row r="77" spans="1:4">
      <c r="A77" s="26" t="s">
        <v>105</v>
      </c>
      <c r="B77" s="2" t="s">
        <v>106</v>
      </c>
      <c r="C77" s="27">
        <f>SUM(C78:C79)</f>
        <v>371339</v>
      </c>
      <c r="D77" s="27">
        <f>SUM(D78:D79)</f>
        <v>371339</v>
      </c>
    </row>
    <row r="78" spans="1:4">
      <c r="A78" s="23"/>
      <c r="B78" s="2" t="s">
        <v>54</v>
      </c>
      <c r="C78" s="27">
        <v>170278</v>
      </c>
      <c r="D78" s="27">
        <v>170278</v>
      </c>
    </row>
    <row r="79" spans="1:4">
      <c r="A79" s="23"/>
      <c r="B79" s="2" t="s">
        <v>43</v>
      </c>
      <c r="C79" s="27">
        <v>201061</v>
      </c>
      <c r="D79" s="27">
        <v>201061</v>
      </c>
    </row>
    <row r="80" spans="1:4">
      <c r="A80" s="26" t="s">
        <v>107</v>
      </c>
      <c r="B80" s="2" t="s">
        <v>108</v>
      </c>
      <c r="C80" s="27">
        <f>SUM(C81:C82)</f>
        <v>108559</v>
      </c>
      <c r="D80" s="27">
        <f>SUM(D81:D82)</f>
        <v>108559</v>
      </c>
    </row>
    <row r="81" spans="1:4">
      <c r="A81" s="23"/>
      <c r="B81" s="2" t="s">
        <v>54</v>
      </c>
      <c r="C81" s="27">
        <v>21293</v>
      </c>
      <c r="D81" s="27">
        <v>21293</v>
      </c>
    </row>
    <row r="82" spans="1:4">
      <c r="A82" s="23"/>
      <c r="B82" s="2" t="s">
        <v>43</v>
      </c>
      <c r="C82" s="27">
        <v>87266</v>
      </c>
      <c r="D82" s="27">
        <v>87266</v>
      </c>
    </row>
    <row r="83" spans="1:4">
      <c r="A83" s="26" t="s">
        <v>109</v>
      </c>
      <c r="B83" s="2" t="s">
        <v>110</v>
      </c>
      <c r="C83" s="27">
        <f>SUM(C84)</f>
        <v>61367</v>
      </c>
      <c r="D83" s="27">
        <f>SUM(D84)</f>
        <v>44598</v>
      </c>
    </row>
    <row r="84" spans="1:4">
      <c r="A84" s="23"/>
      <c r="B84" s="2" t="s">
        <v>43</v>
      </c>
      <c r="C84" s="27">
        <v>61367</v>
      </c>
      <c r="D84" s="27">
        <v>44598</v>
      </c>
    </row>
    <row r="85" spans="1:4">
      <c r="A85" s="26" t="s">
        <v>111</v>
      </c>
      <c r="B85" s="2" t="s">
        <v>112</v>
      </c>
      <c r="C85" s="27">
        <f>SUM(C86)</f>
        <v>-34322</v>
      </c>
      <c r="D85" s="27">
        <f>SUM(D86)</f>
        <v>-34422</v>
      </c>
    </row>
    <row r="86" spans="1:4">
      <c r="A86" s="23"/>
      <c r="B86" s="2" t="s">
        <v>43</v>
      </c>
      <c r="C86" s="27">
        <v>-34322</v>
      </c>
      <c r="D86" s="27">
        <v>-34422</v>
      </c>
    </row>
    <row r="87" spans="1:4">
      <c r="A87" s="26" t="s">
        <v>113</v>
      </c>
      <c r="B87" s="2" t="s">
        <v>114</v>
      </c>
      <c r="C87" s="27">
        <f>SUM(C88)</f>
        <v>72736</v>
      </c>
      <c r="D87" s="27">
        <f>SUM(D88)</f>
        <v>85452</v>
      </c>
    </row>
    <row r="88" spans="1:4">
      <c r="A88" s="23"/>
      <c r="B88" s="2" t="s">
        <v>43</v>
      </c>
      <c r="C88" s="27">
        <v>72736</v>
      </c>
      <c r="D88" s="27">
        <v>85452</v>
      </c>
    </row>
    <row r="89" spans="1:4">
      <c r="A89" s="26" t="s">
        <v>115</v>
      </c>
      <c r="B89" s="2" t="s">
        <v>116</v>
      </c>
      <c r="C89" s="27">
        <f>SUM(C90)</f>
        <v>41891</v>
      </c>
      <c r="D89" s="27">
        <f>SUM(D90)</f>
        <v>23662</v>
      </c>
    </row>
    <row r="90" spans="1:4">
      <c r="A90" s="23"/>
      <c r="B90" s="2" t="s">
        <v>43</v>
      </c>
      <c r="C90" s="27">
        <f>137955-96064</f>
        <v>41891</v>
      </c>
      <c r="D90" s="27">
        <f>119726-96064</f>
        <v>23662</v>
      </c>
    </row>
    <row r="91" spans="1:4">
      <c r="A91" s="28">
        <v>10</v>
      </c>
      <c r="B91" s="4" t="s">
        <v>13</v>
      </c>
      <c r="C91" s="24">
        <f>SUM(C92:C93)</f>
        <v>481717</v>
      </c>
      <c r="D91" s="24">
        <f>SUM(D92:D93)</f>
        <v>396902</v>
      </c>
    </row>
    <row r="92" spans="1:4">
      <c r="A92" s="28"/>
      <c r="B92" s="4" t="s">
        <v>37</v>
      </c>
      <c r="C92" s="24">
        <f>SUM(C95,C102,C107,C110)</f>
        <v>361157</v>
      </c>
      <c r="D92" s="24">
        <f>SUM(D95,D102,D107,D110)</f>
        <v>303280</v>
      </c>
    </row>
    <row r="93" spans="1:4">
      <c r="A93" s="23"/>
      <c r="B93" s="4" t="s">
        <v>38</v>
      </c>
      <c r="C93" s="24">
        <f>SUM(C96,C98,C100,C103,C105,C108,C111)</f>
        <v>120560</v>
      </c>
      <c r="D93" s="24">
        <f>SUM(D96,D98,D100,D103,D105,D108,D111)</f>
        <v>93622</v>
      </c>
    </row>
    <row r="94" spans="1:4">
      <c r="A94" s="23">
        <v>10121</v>
      </c>
      <c r="B94" s="2" t="s">
        <v>117</v>
      </c>
      <c r="C94" s="27">
        <f>SUM(C95:C96)</f>
        <v>91475</v>
      </c>
      <c r="D94" s="27">
        <f>SUM(D95:D96)</f>
        <v>43512</v>
      </c>
    </row>
    <row r="95" spans="1:4">
      <c r="A95" s="23"/>
      <c r="B95" s="2" t="s">
        <v>54</v>
      </c>
      <c r="C95" s="27">
        <f>10000+14317-1000</f>
        <v>23317</v>
      </c>
      <c r="D95" s="27">
        <v>-29646</v>
      </c>
    </row>
    <row r="96" spans="1:4">
      <c r="A96" s="23"/>
      <c r="B96" s="2" t="s">
        <v>43</v>
      </c>
      <c r="C96" s="27">
        <v>68158</v>
      </c>
      <c r="D96" s="27">
        <v>73158</v>
      </c>
    </row>
    <row r="97" spans="1:4">
      <c r="A97" s="23">
        <v>10200</v>
      </c>
      <c r="B97" s="2" t="s">
        <v>118</v>
      </c>
      <c r="C97" s="27">
        <f>SUM(C98)</f>
        <v>31260</v>
      </c>
      <c r="D97" s="27">
        <f>SUM(D98)</f>
        <v>1093</v>
      </c>
    </row>
    <row r="98" spans="1:4">
      <c r="A98" s="23"/>
      <c r="B98" s="2" t="s">
        <v>43</v>
      </c>
      <c r="C98" s="27">
        <v>31260</v>
      </c>
      <c r="D98" s="27">
        <v>1093</v>
      </c>
    </row>
    <row r="99" spans="1:4">
      <c r="A99" s="23">
        <v>10400</v>
      </c>
      <c r="B99" s="2" t="s">
        <v>119</v>
      </c>
      <c r="C99" s="27">
        <f>SUM(C100)</f>
        <v>9687</v>
      </c>
      <c r="D99" s="27">
        <f>SUM(D100)</f>
        <v>4464</v>
      </c>
    </row>
    <row r="100" spans="1:4">
      <c r="A100" s="23"/>
      <c r="B100" s="2" t="s">
        <v>43</v>
      </c>
      <c r="C100" s="27">
        <v>9687</v>
      </c>
      <c r="D100" s="27">
        <v>4464</v>
      </c>
    </row>
    <row r="101" spans="1:4">
      <c r="A101" s="23">
        <v>10402</v>
      </c>
      <c r="B101" s="2" t="s">
        <v>120</v>
      </c>
      <c r="C101" s="27">
        <f>SUM(C102:C103)</f>
        <v>24624</v>
      </c>
      <c r="D101" s="27">
        <f>SUM(D102:D103)</f>
        <v>32424</v>
      </c>
    </row>
    <row r="102" spans="1:4">
      <c r="A102" s="23"/>
      <c r="B102" s="2" t="s">
        <v>54</v>
      </c>
      <c r="C102" s="27">
        <f>28924+3500</f>
        <v>32424</v>
      </c>
      <c r="D102" s="27">
        <v>32424</v>
      </c>
    </row>
    <row r="103" spans="1:4">
      <c r="A103" s="23"/>
      <c r="B103" s="2" t="s">
        <v>43</v>
      </c>
      <c r="C103" s="27">
        <v>-7800</v>
      </c>
      <c r="D103" s="27"/>
    </row>
    <row r="104" spans="1:4">
      <c r="A104" s="23">
        <v>10700</v>
      </c>
      <c r="B104" s="2" t="s">
        <v>121</v>
      </c>
      <c r="C104" s="27">
        <f>SUM(C105)</f>
        <v>12417</v>
      </c>
      <c r="D104" s="27">
        <f>SUM(D105)</f>
        <v>4966</v>
      </c>
    </row>
    <row r="105" spans="1:4">
      <c r="A105" s="23"/>
      <c r="B105" s="2" t="s">
        <v>43</v>
      </c>
      <c r="C105" s="27">
        <v>12417</v>
      </c>
      <c r="D105" s="27">
        <v>4966</v>
      </c>
    </row>
    <row r="106" spans="1:4">
      <c r="A106" s="23">
        <v>10701</v>
      </c>
      <c r="B106" s="2" t="s">
        <v>122</v>
      </c>
      <c r="C106" s="27">
        <f>SUM(C107:C108)</f>
        <v>310443</v>
      </c>
      <c r="D106" s="27">
        <f>SUM(D107:D108)</f>
        <v>310443</v>
      </c>
    </row>
    <row r="107" spans="1:4">
      <c r="A107" s="23"/>
      <c r="B107" s="2" t="s">
        <v>54</v>
      </c>
      <c r="C107" s="27">
        <v>300502</v>
      </c>
      <c r="D107" s="27">
        <v>300502</v>
      </c>
    </row>
    <row r="108" spans="1:4">
      <c r="A108" s="23"/>
      <c r="B108" s="2" t="s">
        <v>43</v>
      </c>
      <c r="C108" s="27">
        <v>9941</v>
      </c>
      <c r="D108" s="27">
        <v>9941</v>
      </c>
    </row>
    <row r="109" spans="1:4">
      <c r="A109" s="23">
        <v>10702</v>
      </c>
      <c r="B109" s="2" t="s">
        <v>123</v>
      </c>
      <c r="C109" s="27">
        <f>SUM(C110:C111)</f>
        <v>1811</v>
      </c>
      <c r="D109" s="27">
        <f>SUM(D110:D111)</f>
        <v>0</v>
      </c>
    </row>
    <row r="110" spans="1:4">
      <c r="A110" s="23"/>
      <c r="B110" s="2" t="s">
        <v>54</v>
      </c>
      <c r="C110" s="27">
        <v>4914</v>
      </c>
      <c r="D110" s="27"/>
    </row>
    <row r="111" spans="1:4">
      <c r="A111" s="23"/>
      <c r="B111" s="2" t="s">
        <v>43</v>
      </c>
      <c r="C111" s="27">
        <v>-3103</v>
      </c>
      <c r="D111" s="27"/>
    </row>
  </sheetData>
  <mergeCells count="2">
    <mergeCell ref="A1:D1"/>
    <mergeCell ref="B2:C2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3
Tartu Linnavolikogu ... 2014. a 
määruse nr juurde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workbookViewId="0">
      <selection activeCell="A59" sqref="A59"/>
    </sheetView>
  </sheetViews>
  <sheetFormatPr defaultRowHeight="15"/>
  <cols>
    <col min="1" max="1" width="46.5703125" style="79" customWidth="1"/>
    <col min="2" max="2" width="5.5703125" style="80" customWidth="1"/>
    <col min="3" max="3" width="11.28515625" style="81" bestFit="1" customWidth="1"/>
    <col min="4" max="4" width="11.28515625" style="30" bestFit="1" customWidth="1"/>
    <col min="5" max="5" width="11.28515625" style="30" customWidth="1"/>
    <col min="6" max="6" width="11.42578125" style="30" customWidth="1"/>
    <col min="7" max="16384" width="9.140625" style="30"/>
  </cols>
  <sheetData>
    <row r="1" spans="1:6">
      <c r="A1" s="101" t="s">
        <v>192</v>
      </c>
      <c r="B1" s="102"/>
      <c r="C1" s="102"/>
      <c r="D1" s="102"/>
      <c r="E1" s="102"/>
      <c r="F1" s="99"/>
    </row>
    <row r="2" spans="1:6">
      <c r="A2" s="101" t="s">
        <v>17</v>
      </c>
      <c r="B2" s="99"/>
      <c r="C2" s="99"/>
      <c r="D2" s="99"/>
      <c r="E2" s="99"/>
      <c r="F2" s="99"/>
    </row>
    <row r="3" spans="1:6">
      <c r="A3" s="31"/>
      <c r="B3" s="32"/>
      <c r="C3" s="33"/>
      <c r="E3" s="34" t="s">
        <v>0</v>
      </c>
    </row>
    <row r="4" spans="1:6">
      <c r="A4" s="107"/>
      <c r="B4" s="35"/>
      <c r="C4" s="109" t="s">
        <v>124</v>
      </c>
      <c r="D4" s="109"/>
      <c r="E4" s="110" t="s">
        <v>125</v>
      </c>
      <c r="F4" s="103" t="s">
        <v>126</v>
      </c>
    </row>
    <row r="5" spans="1:6" ht="31.5" customHeight="1">
      <c r="A5" s="108"/>
      <c r="B5" s="36"/>
      <c r="C5" s="37" t="s">
        <v>127</v>
      </c>
      <c r="D5" s="38" t="s">
        <v>128</v>
      </c>
      <c r="E5" s="110"/>
      <c r="F5" s="104"/>
    </row>
    <row r="6" spans="1:6">
      <c r="A6" s="39" t="s">
        <v>129</v>
      </c>
      <c r="B6" s="40"/>
      <c r="C6" s="41">
        <f>SUM(C7:C9)</f>
        <v>1325048</v>
      </c>
      <c r="D6" s="41">
        <f>SUM(D7:D9)</f>
        <v>1018837</v>
      </c>
      <c r="E6" s="42">
        <f>SUM(C6:D6)</f>
        <v>2343885</v>
      </c>
      <c r="F6" s="42">
        <v>471937</v>
      </c>
    </row>
    <row r="7" spans="1:6">
      <c r="A7" s="43" t="s">
        <v>130</v>
      </c>
      <c r="B7" s="44" t="s">
        <v>131</v>
      </c>
      <c r="C7" s="45">
        <f>SUMIF($B18:$B80,$B7,C18:C80)</f>
        <v>1174778</v>
      </c>
      <c r="D7" s="45">
        <f>SUMIF($B18:$B80,$B7,D18:D80)</f>
        <v>1018837</v>
      </c>
      <c r="E7" s="45">
        <f>SUM(C7:D7)</f>
        <v>2193615</v>
      </c>
      <c r="F7" s="45">
        <v>471937</v>
      </c>
    </row>
    <row r="8" spans="1:6">
      <c r="A8" s="43" t="s">
        <v>132</v>
      </c>
      <c r="B8" s="44" t="s">
        <v>133</v>
      </c>
      <c r="C8" s="45">
        <f>SUMIF($B19:$B81,$B8,C19:C81)</f>
        <v>150000</v>
      </c>
      <c r="D8" s="45">
        <f>SUMIF($B19:$B81,$B8,D19:D81)</f>
        <v>0</v>
      </c>
      <c r="E8" s="45">
        <f>SUM(C8:D8)</f>
        <v>150000</v>
      </c>
      <c r="F8" s="45"/>
    </row>
    <row r="9" spans="1:6">
      <c r="A9" s="46" t="s">
        <v>196</v>
      </c>
      <c r="B9" s="47" t="s">
        <v>197</v>
      </c>
      <c r="C9" s="45">
        <f>SUMIF($B15:$B82,$B9,C15:C82)</f>
        <v>270</v>
      </c>
      <c r="D9" s="45">
        <f>SUMIF($B19:$B81,$B9,D19:D81)</f>
        <v>0</v>
      </c>
      <c r="E9" s="45">
        <f>SUM(C9:D9)</f>
        <v>270</v>
      </c>
      <c r="F9" s="45">
        <v>0</v>
      </c>
    </row>
    <row r="10" spans="1:6">
      <c r="A10" s="48"/>
      <c r="B10" s="49"/>
      <c r="C10" s="50"/>
      <c r="E10" s="51"/>
    </row>
    <row r="11" spans="1:6">
      <c r="A11" s="111" t="s">
        <v>134</v>
      </c>
      <c r="B11" s="111"/>
      <c r="C11" s="111"/>
      <c r="D11" s="111"/>
      <c r="E11" s="111"/>
    </row>
    <row r="12" spans="1:6">
      <c r="A12" s="52"/>
      <c r="B12" s="53"/>
      <c r="C12" s="54"/>
      <c r="E12" s="34"/>
    </row>
    <row r="13" spans="1:6">
      <c r="A13" s="103" t="s">
        <v>135</v>
      </c>
      <c r="B13" s="55"/>
      <c r="C13" s="112" t="s">
        <v>124</v>
      </c>
      <c r="D13" s="112"/>
      <c r="E13" s="112" t="s">
        <v>136</v>
      </c>
      <c r="F13" s="103" t="s">
        <v>126</v>
      </c>
    </row>
    <row r="14" spans="1:6" ht="30.75" customHeight="1">
      <c r="A14" s="103"/>
      <c r="B14" s="55"/>
      <c r="C14" s="56" t="s">
        <v>127</v>
      </c>
      <c r="D14" s="57" t="s">
        <v>128</v>
      </c>
      <c r="E14" s="112"/>
      <c r="F14" s="103"/>
    </row>
    <row r="15" spans="1:6" ht="21.75" customHeight="1">
      <c r="A15" s="87" t="s">
        <v>6</v>
      </c>
      <c r="B15" s="88"/>
      <c r="C15" s="41">
        <f>SUM(C16)</f>
        <v>270</v>
      </c>
      <c r="D15" s="90"/>
      <c r="E15" s="41">
        <f>SUM(C15:D15)</f>
        <v>270</v>
      </c>
      <c r="F15" s="89"/>
    </row>
    <row r="16" spans="1:6">
      <c r="A16" s="62" t="s">
        <v>198</v>
      </c>
      <c r="B16" s="93"/>
      <c r="C16" s="94">
        <f>SUM(C17)</f>
        <v>270</v>
      </c>
      <c r="D16" s="95"/>
      <c r="E16" s="96">
        <f t="shared" ref="E16:E17" si="0">SUM(C16:D16)</f>
        <v>270</v>
      </c>
      <c r="F16" s="85"/>
    </row>
    <row r="17" spans="1:6">
      <c r="A17" s="86" t="s">
        <v>199</v>
      </c>
      <c r="B17" s="55" t="s">
        <v>197</v>
      </c>
      <c r="C17" s="91">
        <v>270</v>
      </c>
      <c r="D17" s="92"/>
      <c r="E17" s="91">
        <f t="shared" si="0"/>
        <v>270</v>
      </c>
      <c r="F17" s="85"/>
    </row>
    <row r="18" spans="1:6" ht="21.75" customHeight="1">
      <c r="A18" s="58" t="s">
        <v>7</v>
      </c>
      <c r="B18" s="59"/>
      <c r="C18" s="42">
        <f>C19+C32</f>
        <v>168000</v>
      </c>
      <c r="D18" s="42">
        <f>D19+D32</f>
        <v>662173</v>
      </c>
      <c r="E18" s="42">
        <f>SUM(C18:D18)</f>
        <v>830173</v>
      </c>
      <c r="F18" s="45">
        <f>SUM(F19,F32)</f>
        <v>0</v>
      </c>
    </row>
    <row r="19" spans="1:6">
      <c r="A19" s="62" t="s">
        <v>137</v>
      </c>
      <c r="B19" s="59"/>
      <c r="C19" s="63">
        <f>SUM(C20,C27,C29)</f>
        <v>110000</v>
      </c>
      <c r="D19" s="63">
        <f>SUM(D20,D27,D29)</f>
        <v>662173</v>
      </c>
      <c r="E19" s="63">
        <f t="shared" ref="E19:E26" si="1">SUM(C19:D19)</f>
        <v>772173</v>
      </c>
      <c r="F19" s="68">
        <f>SUM(F20,F27,F29)</f>
        <v>0</v>
      </c>
    </row>
    <row r="20" spans="1:6">
      <c r="A20" s="58" t="s">
        <v>138</v>
      </c>
      <c r="B20" s="59"/>
      <c r="C20" s="42">
        <f>SUM(C21:C26)</f>
        <v>-180000</v>
      </c>
      <c r="D20" s="42">
        <f>SUM(D21:D26)</f>
        <v>0</v>
      </c>
      <c r="E20" s="42">
        <f t="shared" si="1"/>
        <v>-180000</v>
      </c>
      <c r="F20" s="45">
        <f>SUM(F21:F26)</f>
        <v>0</v>
      </c>
    </row>
    <row r="21" spans="1:6">
      <c r="A21" s="60" t="s">
        <v>139</v>
      </c>
      <c r="B21" s="61" t="s">
        <v>131</v>
      </c>
      <c r="C21" s="45">
        <v>195000</v>
      </c>
      <c r="D21" s="45"/>
      <c r="E21" s="45">
        <f t="shared" si="1"/>
        <v>195000</v>
      </c>
      <c r="F21" s="45"/>
    </row>
    <row r="22" spans="1:6">
      <c r="A22" s="60" t="s">
        <v>186</v>
      </c>
      <c r="B22" s="61" t="s">
        <v>131</v>
      </c>
      <c r="C22" s="45">
        <v>100000</v>
      </c>
      <c r="D22" s="45"/>
      <c r="E22" s="45">
        <f t="shared" si="1"/>
        <v>100000</v>
      </c>
      <c r="F22" s="45"/>
    </row>
    <row r="23" spans="1:6" ht="30">
      <c r="A23" s="60" t="s">
        <v>140</v>
      </c>
      <c r="B23" s="61" t="s">
        <v>131</v>
      </c>
      <c r="C23" s="45">
        <v>-200000</v>
      </c>
      <c r="D23" s="45"/>
      <c r="E23" s="45">
        <f t="shared" si="1"/>
        <v>-200000</v>
      </c>
      <c r="F23" s="45"/>
    </row>
    <row r="24" spans="1:6" ht="30">
      <c r="A24" s="60" t="s">
        <v>141</v>
      </c>
      <c r="B24" s="61" t="s">
        <v>131</v>
      </c>
      <c r="C24" s="45">
        <v>-330000</v>
      </c>
      <c r="D24" s="45"/>
      <c r="E24" s="45">
        <f t="shared" si="1"/>
        <v>-330000</v>
      </c>
      <c r="F24" s="45"/>
    </row>
    <row r="25" spans="1:6">
      <c r="A25" s="60" t="s">
        <v>142</v>
      </c>
      <c r="B25" s="61" t="s">
        <v>131</v>
      </c>
      <c r="C25" s="45">
        <v>15000</v>
      </c>
      <c r="D25" s="45"/>
      <c r="E25" s="45">
        <f t="shared" si="1"/>
        <v>15000</v>
      </c>
      <c r="F25" s="45"/>
    </row>
    <row r="26" spans="1:6">
      <c r="A26" s="60" t="s">
        <v>143</v>
      </c>
      <c r="B26" s="61" t="s">
        <v>131</v>
      </c>
      <c r="C26" s="45">
        <v>40000</v>
      </c>
      <c r="D26" s="45"/>
      <c r="E26" s="45">
        <f t="shared" si="1"/>
        <v>40000</v>
      </c>
      <c r="F26" s="45"/>
    </row>
    <row r="27" spans="1:6">
      <c r="A27" s="58" t="s">
        <v>144</v>
      </c>
      <c r="B27" s="59"/>
      <c r="C27" s="42">
        <f>SUM(C28)</f>
        <v>240000</v>
      </c>
      <c r="D27" s="42">
        <f>SUM(D28)</f>
        <v>562173</v>
      </c>
      <c r="E27" s="42">
        <f>SUM(C27:D27)</f>
        <v>802173</v>
      </c>
      <c r="F27" s="45">
        <f>SUM(F28)</f>
        <v>0</v>
      </c>
    </row>
    <row r="28" spans="1:6">
      <c r="A28" s="60" t="s">
        <v>145</v>
      </c>
      <c r="B28" s="61" t="s">
        <v>131</v>
      </c>
      <c r="C28" s="45">
        <v>240000</v>
      </c>
      <c r="D28" s="45">
        <v>562173</v>
      </c>
      <c r="E28" s="42">
        <f t="shared" ref="E28:E80" si="2">SUM(C28:D28)</f>
        <v>802173</v>
      </c>
      <c r="F28" s="45"/>
    </row>
    <row r="29" spans="1:6">
      <c r="A29" s="58" t="s">
        <v>185</v>
      </c>
      <c r="B29" s="59"/>
      <c r="C29" s="42">
        <f>SUM(C30:C31)</f>
        <v>50000</v>
      </c>
      <c r="D29" s="42">
        <f>SUM(D30:D31)</f>
        <v>100000</v>
      </c>
      <c r="E29" s="42">
        <f t="shared" si="2"/>
        <v>150000</v>
      </c>
      <c r="F29" s="45"/>
    </row>
    <row r="30" spans="1:6">
      <c r="A30" s="60" t="s">
        <v>188</v>
      </c>
      <c r="B30" s="61" t="s">
        <v>131</v>
      </c>
      <c r="C30" s="45"/>
      <c r="D30" s="45">
        <v>100000</v>
      </c>
      <c r="E30" s="45">
        <f>SUM(C30:D30)</f>
        <v>100000</v>
      </c>
      <c r="F30" s="45"/>
    </row>
    <row r="31" spans="1:6">
      <c r="A31" s="60" t="s">
        <v>189</v>
      </c>
      <c r="B31" s="61" t="s">
        <v>131</v>
      </c>
      <c r="C31" s="45">
        <v>50000</v>
      </c>
      <c r="D31" s="45"/>
      <c r="E31" s="45">
        <f>SUM(C31:D31)</f>
        <v>50000</v>
      </c>
      <c r="F31" s="45"/>
    </row>
    <row r="32" spans="1:6">
      <c r="A32" s="62" t="s">
        <v>146</v>
      </c>
      <c r="B32" s="59"/>
      <c r="C32" s="63">
        <f>SUM(C33:C34)</f>
        <v>58000</v>
      </c>
      <c r="D32" s="63">
        <f>SUM(D33:D34)</f>
        <v>0</v>
      </c>
      <c r="E32" s="42">
        <f t="shared" si="2"/>
        <v>58000</v>
      </c>
      <c r="F32" s="45">
        <f>SUM(F33:F34)</f>
        <v>0</v>
      </c>
    </row>
    <row r="33" spans="1:6">
      <c r="A33" s="60" t="s">
        <v>147</v>
      </c>
      <c r="B33" s="61" t="s">
        <v>131</v>
      </c>
      <c r="C33" s="45">
        <v>8000</v>
      </c>
      <c r="D33" s="45"/>
      <c r="E33" s="42">
        <f t="shared" si="2"/>
        <v>8000</v>
      </c>
      <c r="F33" s="45"/>
    </row>
    <row r="34" spans="1:6">
      <c r="A34" s="60" t="s">
        <v>148</v>
      </c>
      <c r="B34" s="61" t="s">
        <v>131</v>
      </c>
      <c r="C34" s="45">
        <v>50000</v>
      </c>
      <c r="D34" s="45"/>
      <c r="E34" s="42">
        <f t="shared" si="2"/>
        <v>50000</v>
      </c>
      <c r="F34" s="45"/>
    </row>
    <row r="35" spans="1:6" ht="21.75" customHeight="1">
      <c r="A35" s="64" t="s">
        <v>8</v>
      </c>
      <c r="B35" s="35"/>
      <c r="C35" s="42">
        <f>SUM(C36,C38)</f>
        <v>171703</v>
      </c>
      <c r="D35" s="42">
        <f>SUM(D36,D38)</f>
        <v>0</v>
      </c>
      <c r="E35" s="42">
        <f t="shared" si="2"/>
        <v>171703</v>
      </c>
      <c r="F35" s="45">
        <f>SUM(F36,F38)</f>
        <v>0</v>
      </c>
    </row>
    <row r="36" spans="1:6">
      <c r="A36" s="65" t="s">
        <v>149</v>
      </c>
      <c r="B36" s="84"/>
      <c r="C36" s="63">
        <f>SUM(C37)</f>
        <v>8280</v>
      </c>
      <c r="D36" s="63">
        <f>SUM(D37)</f>
        <v>0</v>
      </c>
      <c r="E36" s="63">
        <f t="shared" si="2"/>
        <v>8280</v>
      </c>
      <c r="F36" s="68">
        <f>SUM(F37)</f>
        <v>0</v>
      </c>
    </row>
    <row r="37" spans="1:6">
      <c r="A37" s="46" t="s">
        <v>150</v>
      </c>
      <c r="B37" s="47" t="s">
        <v>131</v>
      </c>
      <c r="C37" s="45">
        <v>8280</v>
      </c>
      <c r="D37" s="45"/>
      <c r="E37" s="42">
        <f t="shared" si="2"/>
        <v>8280</v>
      </c>
      <c r="F37" s="45"/>
    </row>
    <row r="38" spans="1:6">
      <c r="A38" s="65" t="s">
        <v>151</v>
      </c>
      <c r="B38" s="66"/>
      <c r="C38" s="63">
        <f>SUM(C39:C41)</f>
        <v>163423</v>
      </c>
      <c r="D38" s="63">
        <f>SUM(D39:D41)</f>
        <v>0</v>
      </c>
      <c r="E38" s="63">
        <f t="shared" si="2"/>
        <v>163423</v>
      </c>
      <c r="F38" s="63">
        <f>SUM(F39:F41)</f>
        <v>0</v>
      </c>
    </row>
    <row r="39" spans="1:6">
      <c r="A39" s="46" t="s">
        <v>152</v>
      </c>
      <c r="B39" s="66" t="s">
        <v>131</v>
      </c>
      <c r="C39" s="45">
        <v>53000</v>
      </c>
      <c r="D39" s="45"/>
      <c r="E39" s="42">
        <f t="shared" si="2"/>
        <v>53000</v>
      </c>
      <c r="F39" s="45"/>
    </row>
    <row r="40" spans="1:6">
      <c r="A40" s="46" t="s">
        <v>190</v>
      </c>
      <c r="B40" s="66" t="s">
        <v>131</v>
      </c>
      <c r="C40" s="45">
        <f>22000+80000+653</f>
        <v>102653</v>
      </c>
      <c r="D40" s="45"/>
      <c r="E40" s="42">
        <f t="shared" si="2"/>
        <v>102653</v>
      </c>
      <c r="F40" s="45"/>
    </row>
    <row r="41" spans="1:6">
      <c r="A41" s="46" t="s">
        <v>200</v>
      </c>
      <c r="B41" s="47" t="s">
        <v>131</v>
      </c>
      <c r="C41" s="45">
        <v>7770</v>
      </c>
      <c r="D41" s="45"/>
      <c r="E41" s="42">
        <f t="shared" si="2"/>
        <v>7770</v>
      </c>
      <c r="F41" s="45"/>
    </row>
    <row r="42" spans="1:6">
      <c r="A42" s="64" t="s">
        <v>153</v>
      </c>
      <c r="B42" s="35"/>
      <c r="C42" s="42">
        <f>SUM(C43)</f>
        <v>46000</v>
      </c>
      <c r="D42" s="42">
        <f>SUM(D43)</f>
        <v>0</v>
      </c>
      <c r="E42" s="42">
        <f t="shared" si="2"/>
        <v>46000</v>
      </c>
      <c r="F42" s="45">
        <f>SUM(F43)</f>
        <v>0</v>
      </c>
    </row>
    <row r="43" spans="1:6" ht="19.5" customHeight="1">
      <c r="A43" s="62" t="s">
        <v>154</v>
      </c>
      <c r="B43" s="59"/>
      <c r="C43" s="63">
        <f>SUM(C44)</f>
        <v>46000</v>
      </c>
      <c r="D43" s="63">
        <f>SUM(D44)</f>
        <v>0</v>
      </c>
      <c r="E43" s="63">
        <f t="shared" si="2"/>
        <v>46000</v>
      </c>
      <c r="F43" s="45">
        <f>SUM(F44)</f>
        <v>0</v>
      </c>
    </row>
    <row r="44" spans="1:6">
      <c r="A44" s="60" t="s">
        <v>155</v>
      </c>
      <c r="B44" s="61" t="s">
        <v>131</v>
      </c>
      <c r="C44" s="45">
        <v>46000</v>
      </c>
      <c r="D44" s="42"/>
      <c r="E44" s="42">
        <f t="shared" si="2"/>
        <v>46000</v>
      </c>
      <c r="F44" s="45"/>
    </row>
    <row r="45" spans="1:6">
      <c r="A45" s="64" t="s">
        <v>156</v>
      </c>
      <c r="B45" s="35"/>
      <c r="C45" s="42">
        <f>SUM(C46,C49)</f>
        <v>28300</v>
      </c>
      <c r="D45" s="42">
        <f>SUM(D46,D49)</f>
        <v>165000</v>
      </c>
      <c r="E45" s="42">
        <f>SUM(C45:D45)</f>
        <v>193300</v>
      </c>
      <c r="F45" s="42">
        <f>SUM(F46,F49)</f>
        <v>168870</v>
      </c>
    </row>
    <row r="46" spans="1:6">
      <c r="A46" s="67" t="s">
        <v>157</v>
      </c>
      <c r="B46" s="61"/>
      <c r="C46" s="63">
        <f>SUM(C47:C48)</f>
        <v>22000</v>
      </c>
      <c r="D46" s="63">
        <f>SUM(D47:D48)</f>
        <v>165000</v>
      </c>
      <c r="E46" s="63">
        <f t="shared" si="2"/>
        <v>187000</v>
      </c>
      <c r="F46" s="68">
        <f>SUM(F47)</f>
        <v>168870</v>
      </c>
    </row>
    <row r="47" spans="1:6">
      <c r="A47" s="69" t="s">
        <v>158</v>
      </c>
      <c r="B47" s="61" t="s">
        <v>131</v>
      </c>
      <c r="C47" s="45">
        <v>12000</v>
      </c>
      <c r="D47" s="45">
        <v>165000</v>
      </c>
      <c r="E47" s="42">
        <f t="shared" si="2"/>
        <v>177000</v>
      </c>
      <c r="F47" s="45">
        <v>168870</v>
      </c>
    </row>
    <row r="48" spans="1:6">
      <c r="A48" s="69" t="s">
        <v>159</v>
      </c>
      <c r="B48" s="61" t="s">
        <v>131</v>
      </c>
      <c r="C48" s="45">
        <v>10000</v>
      </c>
      <c r="D48" s="45"/>
      <c r="E48" s="42">
        <f t="shared" si="2"/>
        <v>10000</v>
      </c>
      <c r="F48" s="45"/>
    </row>
    <row r="49" spans="1:6">
      <c r="A49" s="62" t="s">
        <v>160</v>
      </c>
      <c r="B49" s="70"/>
      <c r="C49" s="63">
        <f>SUM(C50)</f>
        <v>6300</v>
      </c>
      <c r="D49" s="63">
        <f>SUM(D50)</f>
        <v>0</v>
      </c>
      <c r="E49" s="63">
        <f t="shared" si="2"/>
        <v>6300</v>
      </c>
      <c r="F49" s="45">
        <f>SUM(F50)</f>
        <v>0</v>
      </c>
    </row>
    <row r="50" spans="1:6">
      <c r="A50" s="69" t="s">
        <v>161</v>
      </c>
      <c r="B50" s="61" t="s">
        <v>131</v>
      </c>
      <c r="C50" s="45">
        <v>6300</v>
      </c>
      <c r="D50" s="45"/>
      <c r="E50" s="42">
        <f t="shared" si="2"/>
        <v>6300</v>
      </c>
      <c r="F50" s="45"/>
    </row>
    <row r="51" spans="1:6">
      <c r="A51" s="64" t="s">
        <v>12</v>
      </c>
      <c r="B51" s="35"/>
      <c r="C51" s="42">
        <f>SUM(C52,C61,C64,C70,C74,C76)</f>
        <v>760775</v>
      </c>
      <c r="D51" s="42">
        <f>SUM(D52,D61,D64,D70,D74,D76)</f>
        <v>191664</v>
      </c>
      <c r="E51" s="42">
        <f>SUM(E52,E61,E64,E70,E74,E76)</f>
        <v>952439</v>
      </c>
      <c r="F51" s="42">
        <f>SUM(F52,F61,F64,F70,F74,F76)</f>
        <v>303067</v>
      </c>
    </row>
    <row r="52" spans="1:6">
      <c r="A52" s="65" t="s">
        <v>162</v>
      </c>
      <c r="B52" s="35"/>
      <c r="C52" s="63">
        <f>SUM(C53:C60)</f>
        <v>321889</v>
      </c>
      <c r="D52" s="63">
        <f>SUM(D53:D60)</f>
        <v>0</v>
      </c>
      <c r="E52" s="63">
        <f t="shared" si="2"/>
        <v>321889</v>
      </c>
      <c r="F52" s="63">
        <f>SUM(F53:F60)</f>
        <v>40889</v>
      </c>
    </row>
    <row r="53" spans="1:6">
      <c r="A53" s="46" t="s">
        <v>201</v>
      </c>
      <c r="B53" s="47" t="s">
        <v>131</v>
      </c>
      <c r="C53" s="45">
        <v>18000</v>
      </c>
      <c r="D53" s="45"/>
      <c r="E53" s="45">
        <f t="shared" si="2"/>
        <v>18000</v>
      </c>
      <c r="F53" s="45"/>
    </row>
    <row r="54" spans="1:6">
      <c r="A54" s="46" t="s">
        <v>204</v>
      </c>
      <c r="B54" s="47" t="s">
        <v>131</v>
      </c>
      <c r="C54" s="45">
        <v>25000</v>
      </c>
      <c r="D54" s="45"/>
      <c r="E54" s="45">
        <f t="shared" si="2"/>
        <v>25000</v>
      </c>
      <c r="F54" s="45"/>
    </row>
    <row r="55" spans="1:6">
      <c r="A55" s="46" t="s">
        <v>163</v>
      </c>
      <c r="B55" s="47" t="s">
        <v>131</v>
      </c>
      <c r="C55" s="45">
        <v>30000</v>
      </c>
      <c r="D55" s="45"/>
      <c r="E55" s="45">
        <f t="shared" si="2"/>
        <v>30000</v>
      </c>
      <c r="F55" s="45"/>
    </row>
    <row r="56" spans="1:6">
      <c r="A56" s="46" t="s">
        <v>164</v>
      </c>
      <c r="B56" s="47" t="s">
        <v>131</v>
      </c>
      <c r="C56" s="45">
        <v>12193</v>
      </c>
      <c r="D56" s="45"/>
      <c r="E56" s="45">
        <f t="shared" si="2"/>
        <v>12193</v>
      </c>
      <c r="F56" s="45">
        <v>12193</v>
      </c>
    </row>
    <row r="57" spans="1:6">
      <c r="A57" s="46" t="s">
        <v>165</v>
      </c>
      <c r="B57" s="47" t="s">
        <v>131</v>
      </c>
      <c r="C57" s="45">
        <v>28696</v>
      </c>
      <c r="D57" s="45"/>
      <c r="E57" s="45">
        <f t="shared" si="2"/>
        <v>28696</v>
      </c>
      <c r="F57" s="45">
        <v>28696</v>
      </c>
    </row>
    <row r="58" spans="1:6">
      <c r="A58" s="46" t="s">
        <v>166</v>
      </c>
      <c r="B58" s="47" t="s">
        <v>131</v>
      </c>
      <c r="C58" s="45">
        <v>60000</v>
      </c>
      <c r="D58" s="45"/>
      <c r="E58" s="45">
        <f t="shared" si="2"/>
        <v>60000</v>
      </c>
      <c r="F58" s="45"/>
    </row>
    <row r="59" spans="1:6">
      <c r="A59" s="46" t="s">
        <v>167</v>
      </c>
      <c r="B59" s="47" t="s">
        <v>131</v>
      </c>
      <c r="C59" s="45">
        <v>110000</v>
      </c>
      <c r="D59" s="45"/>
      <c r="E59" s="45">
        <f t="shared" si="2"/>
        <v>110000</v>
      </c>
      <c r="F59" s="45"/>
    </row>
    <row r="60" spans="1:6">
      <c r="A60" s="46" t="s">
        <v>168</v>
      </c>
      <c r="B60" s="47" t="s">
        <v>131</v>
      </c>
      <c r="C60" s="45">
        <v>38000</v>
      </c>
      <c r="D60" s="45"/>
      <c r="E60" s="45">
        <f t="shared" si="2"/>
        <v>38000</v>
      </c>
      <c r="F60" s="45"/>
    </row>
    <row r="61" spans="1:6">
      <c r="A61" s="65" t="s">
        <v>169</v>
      </c>
      <c r="B61" s="35"/>
      <c r="C61" s="63">
        <f>SUM(C62:C63)</f>
        <v>72443</v>
      </c>
      <c r="D61" s="63">
        <f>SUM(D62:D63)</f>
        <v>0</v>
      </c>
      <c r="E61" s="63">
        <f t="shared" si="2"/>
        <v>72443</v>
      </c>
      <c r="F61" s="42">
        <f>SUM(F62:F63)</f>
        <v>42443</v>
      </c>
    </row>
    <row r="62" spans="1:6">
      <c r="A62" s="46" t="s">
        <v>170</v>
      </c>
      <c r="B62" s="47" t="s">
        <v>131</v>
      </c>
      <c r="C62" s="45">
        <v>42443</v>
      </c>
      <c r="D62" s="45"/>
      <c r="E62" s="45">
        <f t="shared" si="2"/>
        <v>42443</v>
      </c>
      <c r="F62" s="45">
        <v>42443</v>
      </c>
    </row>
    <row r="63" spans="1:6">
      <c r="A63" s="46" t="s">
        <v>171</v>
      </c>
      <c r="B63" s="47" t="s">
        <v>131</v>
      </c>
      <c r="C63" s="45">
        <v>30000</v>
      </c>
      <c r="D63" s="45"/>
      <c r="E63" s="45">
        <f t="shared" si="2"/>
        <v>30000</v>
      </c>
      <c r="F63" s="45"/>
    </row>
    <row r="64" spans="1:6">
      <c r="A64" s="71" t="s">
        <v>172</v>
      </c>
      <c r="B64" s="72"/>
      <c r="C64" s="73">
        <f>SUM(C65:C69)</f>
        <v>203071</v>
      </c>
      <c r="D64" s="73">
        <f>SUM(D65:D69)</f>
        <v>0</v>
      </c>
      <c r="E64" s="63">
        <f t="shared" si="2"/>
        <v>203071</v>
      </c>
      <c r="F64" s="63">
        <f>SUM(F65:F69)</f>
        <v>28071</v>
      </c>
    </row>
    <row r="65" spans="1:6">
      <c r="A65" s="74" t="s">
        <v>202</v>
      </c>
      <c r="B65" s="75" t="s">
        <v>131</v>
      </c>
      <c r="C65" s="76">
        <f>16000+75000</f>
        <v>91000</v>
      </c>
      <c r="D65" s="77"/>
      <c r="E65" s="45">
        <f t="shared" si="2"/>
        <v>91000</v>
      </c>
      <c r="F65" s="45"/>
    </row>
    <row r="66" spans="1:6">
      <c r="A66" s="74" t="s">
        <v>203</v>
      </c>
      <c r="B66" s="75" t="s">
        <v>131</v>
      </c>
      <c r="C66" s="76">
        <v>28071</v>
      </c>
      <c r="D66" s="77"/>
      <c r="E66" s="45">
        <f t="shared" si="2"/>
        <v>28071</v>
      </c>
      <c r="F66" s="45">
        <v>28071</v>
      </c>
    </row>
    <row r="67" spans="1:6">
      <c r="A67" s="74" t="s">
        <v>173</v>
      </c>
      <c r="B67" s="75" t="s">
        <v>131</v>
      </c>
      <c r="C67" s="76">
        <f>68071-28071</f>
        <v>40000</v>
      </c>
      <c r="D67" s="77"/>
      <c r="E67" s="45">
        <f t="shared" si="2"/>
        <v>40000</v>
      </c>
      <c r="F67" s="45"/>
    </row>
    <row r="68" spans="1:6">
      <c r="A68" s="74" t="s">
        <v>187</v>
      </c>
      <c r="B68" s="75" t="s">
        <v>131</v>
      </c>
      <c r="C68" s="76">
        <v>24000</v>
      </c>
      <c r="D68" s="77"/>
      <c r="E68" s="45">
        <f t="shared" si="2"/>
        <v>24000</v>
      </c>
      <c r="F68" s="45"/>
    </row>
    <row r="69" spans="1:6">
      <c r="A69" s="74" t="s">
        <v>174</v>
      </c>
      <c r="B69" s="75" t="s">
        <v>131</v>
      </c>
      <c r="C69" s="76">
        <v>20000</v>
      </c>
      <c r="D69" s="77"/>
      <c r="E69" s="45">
        <f t="shared" si="2"/>
        <v>20000</v>
      </c>
      <c r="F69" s="45"/>
    </row>
    <row r="70" spans="1:6">
      <c r="A70" s="71" t="s">
        <v>175</v>
      </c>
      <c r="B70" s="75"/>
      <c r="C70" s="73">
        <f>SUM(C71:C73)</f>
        <v>79916</v>
      </c>
      <c r="D70" s="73">
        <f>SUM(D71:D73)</f>
        <v>191664</v>
      </c>
      <c r="E70" s="63">
        <f t="shared" si="2"/>
        <v>271580</v>
      </c>
      <c r="F70" s="73">
        <f>SUM(F71:F73)</f>
        <v>191664</v>
      </c>
    </row>
    <row r="71" spans="1:6">
      <c r="A71" s="74" t="s">
        <v>176</v>
      </c>
      <c r="B71" s="75" t="s">
        <v>131</v>
      </c>
      <c r="C71" s="76">
        <f>23992+55924</f>
        <v>79916</v>
      </c>
      <c r="D71" s="45">
        <v>63331</v>
      </c>
      <c r="E71" s="45">
        <f t="shared" si="2"/>
        <v>143247</v>
      </c>
      <c r="F71" s="45">
        <v>63331</v>
      </c>
    </row>
    <row r="72" spans="1:6">
      <c r="A72" s="74" t="s">
        <v>177</v>
      </c>
      <c r="B72" s="75" t="s">
        <v>131</v>
      </c>
      <c r="C72" s="76"/>
      <c r="D72" s="45">
        <v>43333</v>
      </c>
      <c r="E72" s="45">
        <f t="shared" si="2"/>
        <v>43333</v>
      </c>
      <c r="F72" s="45">
        <v>43333</v>
      </c>
    </row>
    <row r="73" spans="1:6">
      <c r="A73" s="74" t="s">
        <v>178</v>
      </c>
      <c r="B73" s="75" t="s">
        <v>131</v>
      </c>
      <c r="C73" s="76"/>
      <c r="D73" s="45">
        <v>85000</v>
      </c>
      <c r="E73" s="45">
        <f t="shared" si="2"/>
        <v>85000</v>
      </c>
      <c r="F73" s="45">
        <v>85000</v>
      </c>
    </row>
    <row r="74" spans="1:6">
      <c r="A74" s="71" t="s">
        <v>179</v>
      </c>
      <c r="B74" s="75"/>
      <c r="C74" s="73">
        <f>SUM(C75)</f>
        <v>34983</v>
      </c>
      <c r="D74" s="73">
        <f>SUM(D75)</f>
        <v>0</v>
      </c>
      <c r="E74" s="63">
        <f t="shared" si="2"/>
        <v>34983</v>
      </c>
      <c r="F74" s="73">
        <f>SUM(F75)</f>
        <v>0</v>
      </c>
    </row>
    <row r="75" spans="1:6">
      <c r="A75" s="74" t="s">
        <v>180</v>
      </c>
      <c r="B75" s="75" t="s">
        <v>131</v>
      </c>
      <c r="C75" s="76">
        <v>34983</v>
      </c>
      <c r="D75" s="77"/>
      <c r="E75" s="45">
        <f t="shared" si="2"/>
        <v>34983</v>
      </c>
      <c r="F75" s="45"/>
    </row>
    <row r="76" spans="1:6">
      <c r="A76" s="71" t="s">
        <v>181</v>
      </c>
      <c r="B76" s="83"/>
      <c r="C76" s="73">
        <f>SUM(C77)</f>
        <v>48473</v>
      </c>
      <c r="D76" s="82">
        <v>0</v>
      </c>
      <c r="E76" s="63">
        <f t="shared" si="2"/>
        <v>48473</v>
      </c>
      <c r="F76" s="42">
        <f>SUM(F77)</f>
        <v>0</v>
      </c>
    </row>
    <row r="77" spans="1:6">
      <c r="A77" s="74" t="s">
        <v>182</v>
      </c>
      <c r="B77" s="75" t="s">
        <v>131</v>
      </c>
      <c r="C77" s="76">
        <f>2126+47000-653</f>
        <v>48473</v>
      </c>
      <c r="D77" s="77"/>
      <c r="E77" s="45">
        <f t="shared" si="2"/>
        <v>48473</v>
      </c>
      <c r="F77" s="45"/>
    </row>
    <row r="78" spans="1:6">
      <c r="A78" s="64" t="s">
        <v>13</v>
      </c>
      <c r="B78" s="35"/>
      <c r="C78" s="42">
        <f>SUM(C79)</f>
        <v>150000</v>
      </c>
      <c r="D78" s="42">
        <f>SUM(D79)</f>
        <v>0</v>
      </c>
      <c r="E78" s="42">
        <f t="shared" si="2"/>
        <v>150000</v>
      </c>
      <c r="F78" s="45">
        <f>SUM(F79)</f>
        <v>0</v>
      </c>
    </row>
    <row r="79" spans="1:6">
      <c r="A79" s="65" t="s">
        <v>183</v>
      </c>
      <c r="B79" s="66"/>
      <c r="C79" s="63">
        <f>SUM(C80)</f>
        <v>150000</v>
      </c>
      <c r="D79" s="63">
        <v>0</v>
      </c>
      <c r="E79" s="63">
        <f t="shared" si="2"/>
        <v>150000</v>
      </c>
      <c r="F79" s="68">
        <f>SUM(F80)</f>
        <v>0</v>
      </c>
    </row>
    <row r="80" spans="1:6">
      <c r="A80" s="46" t="s">
        <v>184</v>
      </c>
      <c r="B80" s="47" t="s">
        <v>133</v>
      </c>
      <c r="C80" s="78">
        <f>200000-50000</f>
        <v>150000</v>
      </c>
      <c r="D80" s="78"/>
      <c r="E80" s="45">
        <f t="shared" si="2"/>
        <v>150000</v>
      </c>
      <c r="F80" s="45"/>
    </row>
    <row r="81" spans="1:5">
      <c r="A81" s="105"/>
      <c r="B81" s="105"/>
      <c r="C81" s="106"/>
      <c r="D81" s="106"/>
      <c r="E81" s="106"/>
    </row>
  </sheetData>
  <mergeCells count="12">
    <mergeCell ref="A1:F1"/>
    <mergeCell ref="A2:F2"/>
    <mergeCell ref="F4:F5"/>
    <mergeCell ref="A81:E81"/>
    <mergeCell ref="A4:A5"/>
    <mergeCell ref="C4:D4"/>
    <mergeCell ref="E4:E5"/>
    <mergeCell ref="A11:E11"/>
    <mergeCell ref="A13:A14"/>
    <mergeCell ref="C13:D13"/>
    <mergeCell ref="E13:E14"/>
    <mergeCell ref="F13:F14"/>
  </mergeCells>
  <pageMargins left="0.70866141732283472" right="0.70866141732283472" top="0.94488188976377963" bottom="0.74803149606299213" header="0.31496062992125984" footer="0.31496062992125984"/>
  <pageSetup paperSize="9" scale="90" orientation="portrait" r:id="rId1"/>
  <headerFooter>
    <oddHeader xml:space="preserve">&amp;RLisa 4
Tartu Linnavolikogu  ... 2014. a 
määruse nr juurde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Lisa 1</vt:lpstr>
      <vt:lpstr>Lisa 2</vt:lpstr>
      <vt:lpstr>Lisa 3</vt:lpstr>
      <vt:lpstr>Lisa 4</vt:lpstr>
      <vt:lpstr>'Lisa 3'!Print_Titles</vt:lpstr>
      <vt:lpstr>'Lisa 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2014-04-04T12:04:45Z</dcterms:modified>
</cp:coreProperties>
</file>